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tabRatio="636" activeTab="0"/>
  </bookViews>
  <sheets>
    <sheet name="SI-data" sheetId="1" r:id="rId1"/>
    <sheet name="US-data" sheetId="2" r:id="rId2"/>
    <sheet name="SI-data_chart" sheetId="3" r:id="rId3"/>
    <sheet name="US-data_chart" sheetId="4" r:id="rId4"/>
    <sheet name="unit conversion utility" sheetId="5" r:id="rId5"/>
  </sheets>
  <definedNames>
    <definedName name="_xlnm._FilterDatabase" localSheetId="0" hidden="1">'SI-data'!$A$8:$BA$63</definedName>
    <definedName name="_xlnm._FilterDatabase" localSheetId="2" hidden="1">'SI-data_chart'!$A$4:$BA$4</definedName>
    <definedName name="_xlnm._FilterDatabase" localSheetId="1" hidden="1">'US-data'!$A$8:$AY$63</definedName>
    <definedName name="_xlnm._FilterDatabase" localSheetId="3" hidden="1">'US-data_chart'!$A$4:$AZ$52</definedName>
    <definedName name="array">'unit conversion utility'!$4:$28</definedName>
    <definedName name="Blockout_in_col">'unit conversion utility'!$U$2</definedName>
    <definedName name="Blockout_material">'unit conversion utility'!$W$8:$W$28</definedName>
    <definedName name="Blockout_mm_col">'unit conversion utility'!$V$2</definedName>
    <definedName name="Blockout_size_ft">'unit conversion utility'!$U$8:$U$28</definedName>
    <definedName name="Blockout_size_mm">'unit conversion utility'!$V$4:$V$28</definedName>
    <definedName name="Gaurdrail">'unit conversion utility'!$B$4:$B$28</definedName>
    <definedName name="length" localSheetId="1">'US-data'!$A$7:$E$17</definedName>
    <definedName name="length" localSheetId="3">'US-data_chart'!$A$3:$E$13</definedName>
    <definedName name="length">#REF!</definedName>
    <definedName name="length_ft" localSheetId="1">'US-data'!$A$7:$A$17</definedName>
    <definedName name="length_ft" localSheetId="3">'US-data_chart'!$A$3:$A$13</definedName>
    <definedName name="length_ft">#REF!</definedName>
    <definedName name="Post_length_ft">'unit conversion utility'!$I$4:$I$28</definedName>
    <definedName name="Post_length_ft_col">'unit conversion utility'!$I$2</definedName>
    <definedName name="Post_length_ft_column">'unit conversion utility'!$E$2</definedName>
    <definedName name="Post_length_m">'unit conversion utility'!$M$4:$M$28</definedName>
    <definedName name="Post_length_m_column">'unit conversion utility'!$M$2</definedName>
    <definedName name="Post_length_mm_col">'unit conversion utility'!$M$2</definedName>
    <definedName name="Post_materail">'unit conversion utility'!$Q$4:$Q$28</definedName>
    <definedName name="Post_size_array">'unit conversion utility'!$O$4:$P$28</definedName>
    <definedName name="Post_size_ft">'unit conversion utility'!$O$4:$O$28</definedName>
    <definedName name="Post_size_in_col">'unit conversion utility'!$O$2</definedName>
    <definedName name="Post_size_mm">'unit conversion utility'!$P$4:$P$28</definedName>
    <definedName name="Post_size_mm_col">'unit conversion utility'!$P$2</definedName>
    <definedName name="Post_Spacing_ft">'unit conversion utility'!$R$4:$R$28</definedName>
    <definedName name="Post_spacing_ft_col">'unit conversion utility'!$R$2</definedName>
    <definedName name="Post_spacing_mm">'unit conversion utility'!$S$4:$S$28</definedName>
    <definedName name="Post_spacing_mm_col">'unit conversion utility'!$S$2</definedName>
    <definedName name="Rail_Height_in">'unit conversion utility'!$E$4:$E$28</definedName>
    <definedName name="Rail_height_in_col">'unit conversion utility'!$E$2</definedName>
    <definedName name="Rail_Height_mm">'unit conversion utility'!$G$4:$G$28</definedName>
    <definedName name="Rail_height_mm_col">'unit conversion utility'!$G$2</definedName>
    <definedName name="Test_Agency">'unit conversion utility'!$C$4:$C$28</definedName>
    <definedName name="Test_Vehicle">'unit conversion utility'!$Z$4:$Z$28</definedName>
    <definedName name="Year">'unit conversion utility'!$D$4:$D$28</definedName>
  </definedNames>
  <calcPr fullCalcOnLoad="1"/>
</workbook>
</file>

<file path=xl/comments1.xml><?xml version="1.0" encoding="utf-8"?>
<comments xmlns="http://schemas.openxmlformats.org/spreadsheetml/2006/main">
  <authors>
    <author>k-kim</author>
  </authors>
  <commentList>
    <comment ref="B8" authorId="0">
      <text>
        <r>
          <rPr>
            <b/>
            <sz val="8"/>
            <rFont val="Tahoma"/>
            <family val="2"/>
          </rPr>
          <t xml:space="preserve">Click this botton to show sort list.
</t>
        </r>
      </text>
    </comment>
  </commentList>
</comments>
</file>

<file path=xl/sharedStrings.xml><?xml version="1.0" encoding="utf-8"?>
<sst xmlns="http://schemas.openxmlformats.org/spreadsheetml/2006/main" count="2342" uniqueCount="334">
  <si>
    <t>Rail Height</t>
  </si>
  <si>
    <t>Post</t>
  </si>
  <si>
    <t>Blockout</t>
  </si>
  <si>
    <t>Maximum Deflection</t>
  </si>
  <si>
    <t>Dynamic</t>
  </si>
  <si>
    <t>471470-26</t>
  </si>
  <si>
    <t>6 ft-3 in</t>
  </si>
  <si>
    <t>6×8×14 in.</t>
  </si>
  <si>
    <t>wood</t>
  </si>
  <si>
    <t>N/A</t>
  </si>
  <si>
    <t>405421-1</t>
  </si>
  <si>
    <t>timber</t>
  </si>
  <si>
    <t>405391-1</t>
  </si>
  <si>
    <t>400001-MPT1</t>
  </si>
  <si>
    <t>439637-1</t>
  </si>
  <si>
    <t>6×6×14 in.</t>
  </si>
  <si>
    <t>routed wood</t>
  </si>
  <si>
    <t>400001-APL1</t>
  </si>
  <si>
    <t>404201-1</t>
  </si>
  <si>
    <t>473750-3</t>
  </si>
  <si>
    <t>12 ft-6 in</t>
  </si>
  <si>
    <t>400001-CFI1</t>
  </si>
  <si>
    <t>Recycled plastic</t>
  </si>
  <si>
    <t>400001-ILP2</t>
  </si>
  <si>
    <t>441622-1</t>
  </si>
  <si>
    <t>41-1655-001</t>
  </si>
  <si>
    <t>441622-2</t>
  </si>
  <si>
    <t>400001-MON1</t>
  </si>
  <si>
    <t>NPG-4</t>
  </si>
  <si>
    <t>6×12×14 in.</t>
  </si>
  <si>
    <t>NPG-5</t>
  </si>
  <si>
    <t>NPG-6</t>
  </si>
  <si>
    <t>PR-1</t>
  </si>
  <si>
    <t>41-1792-001</t>
  </si>
  <si>
    <t>Test Agency</t>
  </si>
  <si>
    <t>TTI</t>
  </si>
  <si>
    <t>MwRSF</t>
  </si>
  <si>
    <t>SRI</t>
  </si>
  <si>
    <t>Agency</t>
  </si>
  <si>
    <t>in.</t>
  </si>
  <si>
    <t>mm</t>
  </si>
  <si>
    <t>Post size</t>
  </si>
  <si>
    <t>Post Spacing</t>
  </si>
  <si>
    <t>Year</t>
  </si>
  <si>
    <t>Thrie Beam</t>
  </si>
  <si>
    <t>Gaurdrail</t>
  </si>
  <si>
    <t>Test No.</t>
  </si>
  <si>
    <t>471470-30</t>
  </si>
  <si>
    <t>in. =</t>
  </si>
  <si>
    <t>ft =</t>
  </si>
  <si>
    <t>12 gauge</t>
  </si>
  <si>
    <t>13 gauge</t>
  </si>
  <si>
    <t>Nested</t>
  </si>
  <si>
    <t>recycled polyethylen e-block</t>
  </si>
  <si>
    <t>steel</t>
  </si>
  <si>
    <t>recycled</t>
  </si>
  <si>
    <t>W6×9</t>
  </si>
  <si>
    <t>6×8 in.</t>
  </si>
  <si>
    <t>m</t>
  </si>
  <si>
    <t>System configuration</t>
  </si>
  <si>
    <t>Test vehicle</t>
  </si>
  <si>
    <t>NCHRP 350 3-11</t>
  </si>
  <si>
    <t>MASH 3-11</t>
  </si>
  <si>
    <t>HALCO-X-48</t>
  </si>
  <si>
    <t>HALCO-X-40</t>
  </si>
  <si>
    <t>Modified G4(1S)</t>
  </si>
  <si>
    <t>KC-1</t>
  </si>
  <si>
    <t>E-TECH Inc.</t>
  </si>
  <si>
    <t>7 in. dia</t>
  </si>
  <si>
    <t>Mondo polymer</t>
  </si>
  <si>
    <t>2214MG -1</t>
  </si>
  <si>
    <t>HALCO-X-44</t>
  </si>
  <si>
    <r>
      <t>2214</t>
    </r>
    <r>
      <rPr>
        <sz val="12"/>
        <color indexed="8"/>
        <rFont val="Times New Roman"/>
        <family val="1"/>
      </rPr>
      <t>MG</t>
    </r>
    <r>
      <rPr>
        <sz val="11"/>
        <color indexed="8"/>
        <rFont val="Times New Roman"/>
        <family val="1"/>
      </rPr>
      <t xml:space="preserve"> -2</t>
    </r>
  </si>
  <si>
    <t>Modified G4(1S) Guardrail</t>
  </si>
  <si>
    <t>2214WB-2</t>
  </si>
  <si>
    <t>SYLP</t>
  </si>
  <si>
    <t>W6×8.5</t>
  </si>
  <si>
    <t>220570-2</t>
  </si>
  <si>
    <t>220570-8</t>
  </si>
  <si>
    <t>LSC-1</t>
  </si>
  <si>
    <t>LSC-2</t>
  </si>
  <si>
    <t>GMS-1</t>
  </si>
  <si>
    <t>MGSDF-1</t>
  </si>
  <si>
    <t>MGSPP-1</t>
  </si>
  <si>
    <t>400001-TGS1</t>
  </si>
  <si>
    <t>GMS-6</t>
  </si>
  <si>
    <t>GMS-7</t>
  </si>
  <si>
    <t>Holmes Solutions</t>
  </si>
  <si>
    <t>Holmes 
Solutions</t>
  </si>
  <si>
    <t>05707b3111</t>
  </si>
  <si>
    <t>4×8×14 in.</t>
  </si>
  <si>
    <t>404211-11</t>
  </si>
  <si>
    <t>404211-10</t>
  </si>
  <si>
    <t>220570-7</t>
  </si>
  <si>
    <t>M14×18 in. spacer with cutout</t>
  </si>
  <si>
    <t>Thrie beam guardrail</t>
  </si>
  <si>
    <t>8.2 ft</t>
  </si>
  <si>
    <t>OLS-3</t>
  </si>
  <si>
    <t>W-beam on slope</t>
  </si>
  <si>
    <t>MOSW-1</t>
  </si>
  <si>
    <t>MGS221-2</t>
  </si>
  <si>
    <t>ft</t>
  </si>
  <si>
    <t>( =</t>
  </si>
  <si>
    <t>Post length</t>
  </si>
  <si>
    <t>Post material</t>
  </si>
  <si>
    <t>W6×15</t>
  </si>
  <si>
    <t>W6×25</t>
  </si>
  <si>
    <t>150x200x360</t>
  </si>
  <si>
    <t>152x152x356</t>
  </si>
  <si>
    <t>152x152x554</t>
  </si>
  <si>
    <t>152x203x356</t>
  </si>
  <si>
    <t>152x305x356</t>
  </si>
  <si>
    <t>152x305x362</t>
  </si>
  <si>
    <t>102x203x356</t>
  </si>
  <si>
    <t>150x200x457</t>
  </si>
  <si>
    <t>150x200x356</t>
  </si>
  <si>
    <t>140x190</t>
  </si>
  <si>
    <t>152x203</t>
  </si>
  <si>
    <r>
      <t>W152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12.6</t>
    </r>
  </si>
  <si>
    <t>W152x13.4</t>
  </si>
  <si>
    <t>W152x22</t>
  </si>
  <si>
    <t>W152x37</t>
  </si>
  <si>
    <t>4 ft-5 in.</t>
  </si>
  <si>
    <t xml:space="preserve">5 ft-4 in. </t>
  </si>
  <si>
    <t>5 ft-6 in.</t>
  </si>
  <si>
    <t>6 ft</t>
  </si>
  <si>
    <t>6-ft-3 in.</t>
  </si>
  <si>
    <t>6-ft-9 in.</t>
  </si>
  <si>
    <t>7 ft</t>
  </si>
  <si>
    <t>8 ft 6 in.</t>
  </si>
  <si>
    <t>mm long</t>
  </si>
  <si>
    <t>178 mm dia.</t>
  </si>
  <si>
    <t>184 mm dia.</t>
  </si>
  <si>
    <t>W152×12.6</t>
  </si>
  <si>
    <t xml:space="preserve">W-beam, Strong post G4 (2W) guardrail </t>
  </si>
  <si>
    <t xml:space="preserve">Modified W-beam, strong post G4(1S) guardrail </t>
  </si>
  <si>
    <t xml:space="preserve">Round wood post G4 (2W) guardrail </t>
  </si>
  <si>
    <t>Modified G4(1S) w/ recycled blockouts</t>
  </si>
  <si>
    <t>Modified G4 (2W) with Amity plastic’s recycled posts</t>
  </si>
  <si>
    <t>G4 (2W) with 100 mm asphaltic curb</t>
  </si>
  <si>
    <t xml:space="preserve">Modified PennDOT Type 2 weak post guiderail </t>
  </si>
  <si>
    <t>G4 with HALCO X-48 steel posts and recycled plastic blockouts</t>
  </si>
  <si>
    <t>G4 (2W) guardrail with imperial 5-Lam posts and blockouts</t>
  </si>
  <si>
    <t>Modified G4 (1S) guardrail on concrete mow strip</t>
  </si>
  <si>
    <t>Strong W-beam guardrail attached to concrete culvert</t>
  </si>
  <si>
    <t>G4 guardrail with light weight HALCO X-40 steel posts and recycled plastic blockouts</t>
  </si>
  <si>
    <t>W-beam guardrail on round posts in mow strip</t>
  </si>
  <si>
    <t>Modified G4 (1S) with Mondo Polymer blockouts</t>
  </si>
  <si>
    <t xml:space="preserve">Modified Midwest Guardrail System </t>
  </si>
  <si>
    <t>Same system of NPG-4  with 6 in. tall concrete curb</t>
  </si>
  <si>
    <t>Modified MGS with reduced post spacing</t>
  </si>
  <si>
    <t>Strong W-beam guardrail with posts installed in rock</t>
  </si>
  <si>
    <t>G4 guardrail with light weight, strong HALCO X-44 steel posts and recycled plastic blockouts</t>
  </si>
  <si>
    <t>Modified Midwest Guardrail System</t>
  </si>
  <si>
    <t>W-beam guardrail on SYLP</t>
  </si>
  <si>
    <t>29 in. tall T-31 W-beam guardrail on SYLP</t>
  </si>
  <si>
    <t>Modified G4 (1S) Longitudinal Barrier using GMS fastener</t>
  </si>
  <si>
    <r>
      <t>MGS with Douglas Fir wood post</t>
    </r>
    <r>
      <rPr>
        <sz val="11"/>
        <color indexed="8"/>
        <rFont val="Times New Roman"/>
        <family val="1"/>
      </rPr>
      <t xml:space="preserve"> </t>
    </r>
  </si>
  <si>
    <r>
      <t xml:space="preserve">MGS with </t>
    </r>
    <r>
      <rPr>
        <sz val="11"/>
        <color indexed="8"/>
        <rFont val="Times New Roman"/>
        <family val="1"/>
      </rPr>
      <t xml:space="preserve">Round Ponderosa Pine posts </t>
    </r>
  </si>
  <si>
    <t>Trinity Guardrail System (TGS)</t>
  </si>
  <si>
    <t>Nucor Strong Post W-beam guardrail system without blockout</t>
  </si>
  <si>
    <t>Nucor Strong Post W-beam guardrail system</t>
  </si>
  <si>
    <t>long</t>
  </si>
  <si>
    <t>S3x5.7</t>
  </si>
  <si>
    <t>146x146x356</t>
  </si>
  <si>
    <t>152x200x356</t>
  </si>
  <si>
    <t>5-3/4×5-3/4×14 in.</t>
  </si>
  <si>
    <t>6×7-7/8×14 in.</t>
  </si>
  <si>
    <t>6×12×14-1/4 in.</t>
  </si>
  <si>
    <t>5-7/8×7-7/8×18 in.</t>
  </si>
  <si>
    <t>5-7/8×7-7/8×14 in.</t>
  </si>
  <si>
    <t>150x200x350</t>
  </si>
  <si>
    <t xml:space="preserve">5 ft-3 in. </t>
  </si>
  <si>
    <t>155x210x360</t>
  </si>
  <si>
    <t>150x200x355</t>
  </si>
  <si>
    <t>155x200x360</t>
  </si>
  <si>
    <t>BCT</t>
  </si>
  <si>
    <t>Fir wood</t>
  </si>
  <si>
    <t>Pine wood</t>
  </si>
  <si>
    <t>GMS-3</t>
  </si>
  <si>
    <t>Buffalo Rail</t>
  </si>
  <si>
    <t>2 routed wood</t>
  </si>
  <si>
    <t>Permanent</t>
  </si>
  <si>
    <t>Length</t>
  </si>
  <si>
    <t>Size</t>
  </si>
  <si>
    <t>Spacing</t>
  </si>
  <si>
    <t>Modified thrie beam guardrail</t>
  </si>
  <si>
    <t>Strong wood post thrie beam guardrail</t>
  </si>
  <si>
    <t>T-39 Thrie beam guardrail on SYLP</t>
  </si>
  <si>
    <t>13 ga. Buffalo Rail W-beam guardrail</t>
  </si>
  <si>
    <t>Nested W-beam Long-Span guardrail system</t>
  </si>
  <si>
    <t>9 ft</t>
  </si>
  <si>
    <t>W-beam guardrail system for use on a 2:1 foreslope</t>
  </si>
  <si>
    <t>Midwest Guardrail System adjacent to a 2:1 foreslope</t>
  </si>
  <si>
    <t>54-1108-001</t>
  </si>
  <si>
    <t>5 ft-11 in.</t>
  </si>
  <si>
    <t>C-Post</t>
  </si>
  <si>
    <t>100x140</t>
  </si>
  <si>
    <t>6 ft-7 in</t>
  </si>
  <si>
    <t>C-Blockout</t>
  </si>
  <si>
    <t>100x140x550</t>
  </si>
  <si>
    <t>Wang Dong Hop Yi Iron Manufacturing Company Thrie-Beam Guardrail</t>
  </si>
  <si>
    <t>*</t>
  </si>
  <si>
    <t>Test designation</t>
  </si>
  <si>
    <t>Letter No.</t>
  </si>
  <si>
    <t>B 64B</t>
  </si>
  <si>
    <t>B 80</t>
  </si>
  <si>
    <t>B 80A</t>
  </si>
  <si>
    <t>B 80C</t>
  </si>
  <si>
    <t>B 92</t>
  </si>
  <si>
    <t>B 133</t>
  </si>
  <si>
    <t>B 140</t>
  </si>
  <si>
    <t>B 150</t>
  </si>
  <si>
    <t>B 175</t>
  </si>
  <si>
    <t>B 156</t>
  </si>
  <si>
    <t>B58</t>
  </si>
  <si>
    <t>B 64C</t>
  </si>
  <si>
    <t>B 162</t>
  </si>
  <si>
    <t>* In the reports, the height of the guardrail to the center of the W-beam rail element is mentioned to be 550 mm. The researchers calculated the total height of rail using AASHTO RWM02a rail properties (9). 550 mm + 156 mm = 706 mm.</t>
  </si>
  <si>
    <t>**</t>
  </si>
  <si>
    <r>
      <t xml:space="preserve">** In the reports, the height of the guardrail to the center of the W-beam rail element is mentioned to be 550 mm. The researchers calculated the total height of rail using AASHTO RTM02a rail properties </t>
    </r>
    <r>
      <rPr>
        <i/>
        <sz val="11"/>
        <color indexed="8"/>
        <rFont val="Times New Roman"/>
        <family val="1"/>
      </rPr>
      <t>(38)</t>
    </r>
    <r>
      <rPr>
        <sz val="11"/>
        <color indexed="8"/>
        <rFont val="Times New Roman"/>
        <family val="1"/>
      </rPr>
      <t>. 550 mm + 254 mm = 804 mm</t>
    </r>
  </si>
  <si>
    <t>† Test vehicle(MASH 2270P) and test designation(NCHRP 350 3-11) are different.</t>
  </si>
  <si>
    <t>Width</t>
  </si>
  <si>
    <t xml:space="preserve">Woking </t>
  </si>
  <si>
    <t>B 150A</t>
  </si>
  <si>
    <t>B 150B</t>
  </si>
  <si>
    <t>mm)</t>
  </si>
  <si>
    <t>6-ft-6 in.</t>
  </si>
  <si>
    <t>W150x12.6</t>
  </si>
  <si>
    <t>W150x13.5</t>
  </si>
  <si>
    <t>152x191</t>
  </si>
  <si>
    <t>150x200</t>
  </si>
  <si>
    <t>W150x13</t>
  </si>
  <si>
    <t>SwRI</t>
  </si>
  <si>
    <t>140x195x360</t>
  </si>
  <si>
    <t>B 95</t>
  </si>
  <si>
    <t>O-post</t>
  </si>
  <si>
    <t>B 95A</t>
  </si>
  <si>
    <t>O-Post as an alternative to a standard W6×8.5 steel post for use for W-beam guardrail</t>
  </si>
  <si>
    <t xml:space="preserve">O-Post impacting at the open side </t>
  </si>
  <si>
    <t>6×8×14-1/4 in.</t>
  </si>
  <si>
    <t>152x203x362</t>
  </si>
  <si>
    <r>
      <t>W150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14</t>
    </r>
  </si>
  <si>
    <t>W150×14</t>
  </si>
  <si>
    <t>W-beam for culvert</t>
  </si>
  <si>
    <t>5 ft-9 in.</t>
  </si>
  <si>
    <t>Douglas Fir wood</t>
  </si>
  <si>
    <t>U-channel Nucor</t>
  </si>
  <si>
    <t>0000-0-0-00-1</t>
  </si>
  <si>
    <t>B 186</t>
  </si>
  <si>
    <t>NU-Guard posts mixed in strong post guardrail using Mazda Proceed vehicle</t>
  </si>
  <si>
    <t>152x200</t>
  </si>
  <si>
    <t>6×7-7/8 in.</t>
  </si>
  <si>
    <t>6×7-7/8×21-3/4 in.</t>
  </si>
  <si>
    <t>150x200x554</t>
  </si>
  <si>
    <t>152x203x438</t>
  </si>
  <si>
    <t>CRT post</t>
  </si>
  <si>
    <t>3.1 ft</t>
  </si>
  <si>
    <t>25 ft</t>
  </si>
  <si>
    <t>3 ft-1 in.</t>
  </si>
  <si>
    <t>NEC-2</t>
  </si>
  <si>
    <t>152x203x360</t>
  </si>
  <si>
    <t>Nested W-beam with curb</t>
  </si>
  <si>
    <t>MGSAS-1</t>
  </si>
  <si>
    <t>Midwest Guardrail System adjacent to a 8:1 approach slope</t>
  </si>
  <si>
    <t>8 in. dia</t>
  </si>
  <si>
    <t>B189</t>
  </si>
  <si>
    <t>Midwest Guardrail System long-span with culvert impacting into regular spacing area</t>
  </si>
  <si>
    <t>Midwest Guardrail System long-span with culvert impacting into culvert area</t>
  </si>
  <si>
    <t>MGS with various flare rates</t>
  </si>
  <si>
    <t>FR-1</t>
  </si>
  <si>
    <t>FR-2</t>
  </si>
  <si>
    <t>FR-4</t>
  </si>
  <si>
    <t>Midwest Guardrail System on 13:1 flare rate</t>
  </si>
  <si>
    <t>Midwest Guardrail System on 7:1 flare rate</t>
  </si>
  <si>
    <t>Midwest Guardrail System on 5:1 flare rate</t>
  </si>
  <si>
    <t>N/A_1</t>
  </si>
  <si>
    <t>N/A_2</t>
  </si>
  <si>
    <t>27 in.</t>
  </si>
  <si>
    <t>27.6 in.</t>
  </si>
  <si>
    <t>27.8 in.</t>
  </si>
  <si>
    <t>29 in.</t>
  </si>
  <si>
    <t>31 in.</t>
  </si>
  <si>
    <t>32.3 in.</t>
  </si>
  <si>
    <t>34 in.</t>
  </si>
  <si>
    <t>31.7 in.</t>
  </si>
  <si>
    <t>31.5 in.</t>
  </si>
  <si>
    <t>39 in.</t>
  </si>
  <si>
    <t>PLEASE DO NOT CHANGE THIS SHEET</t>
  </si>
  <si>
    <t>Rail Height of Thrie Beam Guardrail</t>
  </si>
  <si>
    <t>Rail Height of 12 gauge W-beam Guardrail</t>
  </si>
  <si>
    <t>Number</t>
  </si>
  <si>
    <t>Percentage</t>
  </si>
  <si>
    <t>Total</t>
  </si>
  <si>
    <t>(US)</t>
  </si>
  <si>
    <t>(SI)</t>
  </si>
  <si>
    <t>Type</t>
  </si>
  <si>
    <t>FHWA Approval</t>
  </si>
  <si>
    <t>Guardrail</t>
  </si>
  <si>
    <t>5-1/2×7-1/2 in.</t>
  </si>
  <si>
    <t>4×5-1/2 in.</t>
  </si>
  <si>
    <t>5-7/8×7-7/8 in.</t>
  </si>
  <si>
    <t>6×7-1/2 in.</t>
  </si>
  <si>
    <t>7-1/4 in. dia</t>
  </si>
  <si>
    <t>3 ft-6-1/2 in.</t>
  </si>
  <si>
    <t>4 ft-10-1/2 in.</t>
  </si>
  <si>
    <t>6-ft-9-1/4 in.</t>
  </si>
  <si>
    <t>1 ft-6-3/4 in.</t>
  </si>
  <si>
    <t>3 ft-1-1/2 in.</t>
  </si>
  <si>
    <t>3 ft-1-1/5 in.</t>
  </si>
  <si>
    <t>4x5-1/2x21-3/4 in.</t>
  </si>
  <si>
    <t>6×6×21-3/4 in.</t>
  </si>
  <si>
    <t>S75×8</t>
  </si>
  <si>
    <t>5-1/2x7-3/4x14-1/8 in.</t>
  </si>
  <si>
    <t>5-7/8×7-7/8×14-1/8 in.</t>
  </si>
  <si>
    <t>5-7/8×7-7/8×14 1/8 in.</t>
  </si>
  <si>
    <t>6×8×14-1/8 in.</t>
  </si>
  <si>
    <t>6×8×17-1/4 in.</t>
  </si>
  <si>
    <t>6-1/8x7-7/8x14-1/8 in.</t>
  </si>
  <si>
    <t>6-1/8x8-1/4x14-1/8 in.</t>
  </si>
  <si>
    <t>Unit</t>
  </si>
  <si>
    <t>SI/US</t>
  </si>
  <si>
    <t>SI</t>
  </si>
  <si>
    <t>US</t>
  </si>
  <si>
    <t>6ft</t>
  </si>
  <si>
    <t>203 mm dia.</t>
  </si>
  <si>
    <t>152x127x362</t>
  </si>
  <si>
    <t>6×5×14-1/4 in.</t>
  </si>
  <si>
    <t>* In the reports, the height of the guardrail to the center of the W-beam rail element is mentioned to be 550 mm. The researchers calculated the total height of rail using AASHTO RWM02a rail properties. 550 mm + 156 mm = 706 mm.</t>
  </si>
  <si>
    <r>
      <t>** In the reports, the height of the guardrail to the center of the thrie-beam rail element is mentioned to be 550 mm. The researchers calculated the total height of rail using AASHTO RTM02a rail properties</t>
    </r>
    <r>
      <rPr>
        <sz val="11"/>
        <color indexed="8"/>
        <rFont val="Times New Roman"/>
        <family val="1"/>
      </rPr>
      <t>. 550 mm + 254 mm = 804 mm</t>
    </r>
  </si>
  <si>
    <t xml:space="preserve">NCHRP 350 3-11 </t>
  </si>
  <si>
    <t>NCHRP 350 3-11 †</t>
  </si>
  <si>
    <t xml:space="preserve">Working </t>
  </si>
  <si>
    <t>SI or USC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</si>
</sst>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2"/>
    </font>
    <font>
      <sz val="14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9"/>
      <name val="Times New Roman"/>
      <family val="1"/>
    </font>
    <font>
      <b/>
      <sz val="11"/>
      <color indexed="8"/>
      <name val="Times New Roman"/>
      <family val="1"/>
    </font>
    <font>
      <sz val="11"/>
      <color indexed="23"/>
      <name val="Times New Roman"/>
      <family val="1"/>
    </font>
    <font>
      <sz val="30"/>
      <color indexed="10"/>
      <name val="Calibri"/>
      <family val="2"/>
    </font>
    <font>
      <sz val="8"/>
      <name val="Tahoma"/>
      <family val="2"/>
    </font>
    <font>
      <b/>
      <sz val="14"/>
      <color indexed="8"/>
      <name val="Times New Roman"/>
      <family val="0"/>
    </font>
    <font>
      <b/>
      <sz val="16.8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.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2" tint="-0.4999699890613556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4999699890613556"/>
      <name val="Times New Roman"/>
      <family val="1"/>
    </font>
    <font>
      <sz val="12"/>
      <color theme="1"/>
      <name val="Times New Roman"/>
      <family val="1"/>
    </font>
    <font>
      <sz val="30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/>
    </xf>
    <xf numFmtId="168" fontId="53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3" fillId="6" borderId="0" xfId="0" applyFont="1" applyFill="1" applyAlignment="1">
      <alignment vertical="center"/>
    </xf>
    <xf numFmtId="0" fontId="53" fillId="6" borderId="0" xfId="0" applyFont="1" applyFill="1" applyAlignment="1">
      <alignment horizontal="center" vertical="center"/>
    </xf>
    <xf numFmtId="168" fontId="54" fillId="6" borderId="0" xfId="0" applyNumberFormat="1" applyFont="1" applyFill="1" applyAlignment="1">
      <alignment vertical="center"/>
    </xf>
    <xf numFmtId="0" fontId="54" fillId="6" borderId="0" xfId="0" applyFont="1" applyFill="1" applyAlignment="1">
      <alignment horizontal="center" vertical="center"/>
    </xf>
    <xf numFmtId="0" fontId="54" fillId="6" borderId="0" xfId="0" applyFont="1" applyFill="1" applyAlignment="1">
      <alignment vertical="center"/>
    </xf>
    <xf numFmtId="168" fontId="53" fillId="6" borderId="0" xfId="0" applyNumberFormat="1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168" fontId="53" fillId="33" borderId="0" xfId="0" applyNumberFormat="1" applyFont="1" applyFill="1" applyAlignment="1">
      <alignment vertical="center"/>
    </xf>
    <xf numFmtId="2" fontId="53" fillId="33" borderId="0" xfId="0" applyNumberFormat="1" applyFont="1" applyFill="1" applyAlignment="1">
      <alignment vertical="center"/>
    </xf>
    <xf numFmtId="168" fontId="53" fillId="33" borderId="0" xfId="0" applyNumberFormat="1" applyFont="1" applyFill="1" applyAlignment="1">
      <alignment horizontal="center" vertical="center"/>
    </xf>
    <xf numFmtId="2" fontId="53" fillId="33" borderId="0" xfId="0" applyNumberFormat="1" applyFont="1" applyFill="1" applyAlignment="1">
      <alignment horizontal="center" vertical="center"/>
    </xf>
    <xf numFmtId="168" fontId="54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1" fontId="53" fillId="6" borderId="0" xfId="0" applyNumberFormat="1" applyFont="1" applyFill="1" applyAlignment="1">
      <alignment horizontal="right" vertical="center"/>
    </xf>
    <xf numFmtId="1" fontId="53" fillId="6" borderId="0" xfId="0" applyNumberFormat="1" applyFont="1" applyFill="1" applyAlignment="1">
      <alignment horizontal="center" vertical="center"/>
    </xf>
    <xf numFmtId="1" fontId="53" fillId="6" borderId="0" xfId="0" applyNumberFormat="1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168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vertical="center"/>
    </xf>
    <xf numFmtId="169" fontId="51" fillId="0" borderId="0" xfId="0" applyNumberFormat="1" applyFont="1" applyFill="1" applyBorder="1" applyAlignment="1">
      <alignment horizontal="left" vertical="center"/>
    </xf>
    <xf numFmtId="169" fontId="0" fillId="0" borderId="0" xfId="0" applyNumberFormat="1" applyFill="1" applyBorder="1" applyAlignment="1">
      <alignment horizontal="left" vertical="center"/>
    </xf>
    <xf numFmtId="168" fontId="53" fillId="0" borderId="0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left" vertical="center"/>
    </xf>
    <xf numFmtId="1" fontId="53" fillId="0" borderId="0" xfId="0" applyNumberFormat="1" applyFont="1" applyFill="1" applyBorder="1" applyAlignment="1">
      <alignment horizontal="left" vertical="center"/>
    </xf>
    <xf numFmtId="1" fontId="53" fillId="0" borderId="0" xfId="0" applyNumberFormat="1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 vertical="center"/>
    </xf>
    <xf numFmtId="168" fontId="5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8" fontId="0" fillId="6" borderId="11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68" fontId="53" fillId="6" borderId="11" xfId="0" applyNumberFormat="1" applyFont="1" applyFill="1" applyBorder="1" applyAlignment="1">
      <alignment horizontal="center" vertical="center"/>
    </xf>
    <xf numFmtId="168" fontId="0" fillId="6" borderId="13" xfId="0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53" fillId="0" borderId="17" xfId="0" applyFont="1" applyBorder="1" applyAlignment="1">
      <alignment horizontal="center"/>
    </xf>
    <xf numFmtId="2" fontId="53" fillId="0" borderId="18" xfId="0" applyNumberFormat="1" applyFont="1" applyBorder="1" applyAlignment="1">
      <alignment horizontal="center"/>
    </xf>
    <xf numFmtId="1" fontId="53" fillId="0" borderId="18" xfId="0" applyNumberFormat="1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0" fillId="6" borderId="17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168" fontId="53" fillId="6" borderId="20" xfId="0" applyNumberFormat="1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2" fontId="53" fillId="6" borderId="12" xfId="0" applyNumberFormat="1" applyFont="1" applyFill="1" applyBorder="1" applyAlignment="1">
      <alignment horizontal="center"/>
    </xf>
    <xf numFmtId="0" fontId="51" fillId="0" borderId="2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6" borderId="17" xfId="0" applyNumberFormat="1" applyFont="1" applyFill="1" applyBorder="1" applyAlignment="1">
      <alignment horizontal="center"/>
    </xf>
    <xf numFmtId="2" fontId="53" fillId="6" borderId="19" xfId="0" applyNumberFormat="1" applyFont="1" applyFill="1" applyBorder="1" applyAlignment="1">
      <alignment horizontal="center"/>
    </xf>
    <xf numFmtId="0" fontId="53" fillId="6" borderId="20" xfId="0" applyNumberFormat="1" applyFont="1" applyFill="1" applyBorder="1" applyAlignment="1">
      <alignment horizontal="center"/>
    </xf>
    <xf numFmtId="0" fontId="0" fillId="6" borderId="20" xfId="0" applyNumberFormat="1" applyFill="1" applyBorder="1" applyAlignment="1">
      <alignment horizontal="center" vertical="center"/>
    </xf>
    <xf numFmtId="0" fontId="0" fillId="6" borderId="21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3" fillId="6" borderId="12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horizont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53" fillId="6" borderId="24" xfId="0" applyFont="1" applyFill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5" fillId="33" borderId="26" xfId="0" applyFont="1" applyFill="1" applyBorder="1" applyAlignment="1">
      <alignment vertical="center"/>
    </xf>
    <xf numFmtId="0" fontId="53" fillId="33" borderId="27" xfId="0" applyFont="1" applyFill="1" applyBorder="1" applyAlignment="1">
      <alignment vertical="center"/>
    </xf>
    <xf numFmtId="0" fontId="55" fillId="33" borderId="27" xfId="0" applyFont="1" applyFill="1" applyBorder="1" applyAlignment="1">
      <alignment vertical="center"/>
    </xf>
    <xf numFmtId="0" fontId="55" fillId="0" borderId="28" xfId="0" applyFont="1" applyFill="1" applyBorder="1" applyAlignment="1">
      <alignment vertical="center"/>
    </xf>
    <xf numFmtId="0" fontId="55" fillId="0" borderId="29" xfId="0" applyFont="1" applyFill="1" applyBorder="1" applyAlignment="1">
      <alignment vertical="center"/>
    </xf>
    <xf numFmtId="0" fontId="53" fillId="33" borderId="30" xfId="0" applyNumberFormat="1" applyFont="1" applyFill="1" applyBorder="1" applyAlignment="1">
      <alignment horizontal="center" vertical="center"/>
    </xf>
    <xf numFmtId="0" fontId="53" fillId="33" borderId="31" xfId="0" applyNumberFormat="1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vertical="center"/>
    </xf>
    <xf numFmtId="0" fontId="53" fillId="33" borderId="20" xfId="0" applyFont="1" applyFill="1" applyBorder="1" applyAlignment="1">
      <alignment horizontal="left" vertical="center"/>
    </xf>
    <xf numFmtId="168" fontId="53" fillId="0" borderId="0" xfId="0" applyNumberFormat="1" applyFont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168" fontId="53" fillId="0" borderId="32" xfId="0" applyNumberFormat="1" applyFont="1" applyBorder="1" applyAlignment="1">
      <alignment horizontal="center" vertical="center"/>
    </xf>
    <xf numFmtId="168" fontId="53" fillId="0" borderId="33" xfId="0" applyNumberFormat="1" applyFont="1" applyBorder="1" applyAlignment="1">
      <alignment horizontal="center" vertical="center"/>
    </xf>
    <xf numFmtId="0" fontId="53" fillId="33" borderId="26" xfId="0" applyFont="1" applyFill="1" applyBorder="1" applyAlignment="1">
      <alignment horizontal="left" vertical="center"/>
    </xf>
    <xf numFmtId="168" fontId="53" fillId="0" borderId="27" xfId="0" applyNumberFormat="1" applyFont="1" applyBorder="1" applyAlignment="1">
      <alignment horizontal="center" vertical="center"/>
    </xf>
    <xf numFmtId="168" fontId="53" fillId="0" borderId="28" xfId="0" applyNumberFormat="1" applyFont="1" applyBorder="1" applyAlignment="1">
      <alignment horizontal="center" vertical="center"/>
    </xf>
    <xf numFmtId="0" fontId="53" fillId="33" borderId="29" xfId="0" applyNumberFormat="1" applyFont="1" applyFill="1" applyBorder="1" applyAlignment="1">
      <alignment horizontal="center" vertical="center"/>
    </xf>
    <xf numFmtId="168" fontId="53" fillId="6" borderId="30" xfId="0" applyNumberFormat="1" applyFont="1" applyFill="1" applyBorder="1" applyAlignment="1">
      <alignment horizontal="center" vertical="center"/>
    </xf>
    <xf numFmtId="1" fontId="53" fillId="6" borderId="29" xfId="0" applyNumberFormat="1" applyFont="1" applyFill="1" applyBorder="1" applyAlignment="1">
      <alignment horizontal="right" vertical="center"/>
    </xf>
    <xf numFmtId="0" fontId="53" fillId="33" borderId="34" xfId="0" applyFont="1" applyFill="1" applyBorder="1" applyAlignment="1">
      <alignment vertical="center"/>
    </xf>
    <xf numFmtId="168" fontId="53" fillId="6" borderId="32" xfId="0" applyNumberFormat="1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vertical="center"/>
    </xf>
    <xf numFmtId="0" fontId="53" fillId="33" borderId="20" xfId="0" applyFont="1" applyFill="1" applyBorder="1" applyAlignment="1">
      <alignment vertical="center"/>
    </xf>
    <xf numFmtId="0" fontId="53" fillId="33" borderId="37" xfId="0" applyFont="1" applyFill="1" applyBorder="1" applyAlignment="1">
      <alignment vertical="center"/>
    </xf>
    <xf numFmtId="1" fontId="53" fillId="33" borderId="20" xfId="0" applyNumberFormat="1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vertical="center"/>
    </xf>
    <xf numFmtId="1" fontId="53" fillId="33" borderId="37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vertical="center"/>
    </xf>
    <xf numFmtId="0" fontId="53" fillId="33" borderId="38" xfId="0" applyFont="1" applyFill="1" applyBorder="1" applyAlignment="1">
      <alignment vertical="center"/>
    </xf>
    <xf numFmtId="168" fontId="53" fillId="6" borderId="31" xfId="0" applyNumberFormat="1" applyFont="1" applyFill="1" applyBorder="1" applyAlignment="1">
      <alignment horizontal="center" vertical="center"/>
    </xf>
    <xf numFmtId="0" fontId="53" fillId="33" borderId="27" xfId="0" applyNumberFormat="1" applyFont="1" applyFill="1" applyBorder="1" applyAlignment="1">
      <alignment horizontal="center" vertical="center"/>
    </xf>
    <xf numFmtId="168" fontId="53" fillId="6" borderId="39" xfId="0" applyNumberFormat="1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vertical="center"/>
    </xf>
    <xf numFmtId="0" fontId="53" fillId="33" borderId="29" xfId="0" applyFont="1" applyFill="1" applyBorder="1" applyAlignment="1">
      <alignment vertical="center"/>
    </xf>
    <xf numFmtId="168" fontId="53" fillId="0" borderId="39" xfId="0" applyNumberFormat="1" applyFont="1" applyBorder="1" applyAlignment="1">
      <alignment horizontal="center" vertical="center"/>
    </xf>
    <xf numFmtId="1" fontId="53" fillId="33" borderId="36" xfId="0" applyNumberFormat="1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1" fontId="53" fillId="6" borderId="32" xfId="0" applyNumberFormat="1" applyFont="1" applyFill="1" applyBorder="1" applyAlignment="1">
      <alignment horizontal="right" vertical="center"/>
    </xf>
    <xf numFmtId="0" fontId="53" fillId="6" borderId="34" xfId="0" applyFont="1" applyFill="1" applyBorder="1" applyAlignment="1">
      <alignment vertical="center"/>
    </xf>
    <xf numFmtId="0" fontId="55" fillId="33" borderId="37" xfId="0" applyFont="1" applyFill="1" applyBorder="1" applyAlignment="1">
      <alignment vertical="center"/>
    </xf>
    <xf numFmtId="0" fontId="55" fillId="33" borderId="35" xfId="0" applyFont="1" applyFill="1" applyBorder="1" applyAlignment="1">
      <alignment vertical="center"/>
    </xf>
    <xf numFmtId="0" fontId="55" fillId="6" borderId="0" xfId="0" applyFont="1" applyFill="1" applyBorder="1" applyAlignment="1">
      <alignment vertical="center"/>
    </xf>
    <xf numFmtId="0" fontId="55" fillId="6" borderId="38" xfId="0" applyFont="1" applyFill="1" applyBorder="1" applyAlignment="1">
      <alignment horizontal="center" vertical="center"/>
    </xf>
    <xf numFmtId="0" fontId="53" fillId="6" borderId="31" xfId="0" applyFont="1" applyFill="1" applyBorder="1" applyAlignment="1">
      <alignment vertical="center"/>
    </xf>
    <xf numFmtId="0" fontId="55" fillId="6" borderId="38" xfId="0" applyFont="1" applyFill="1" applyBorder="1" applyAlignment="1">
      <alignment vertical="center"/>
    </xf>
    <xf numFmtId="0" fontId="53" fillId="6" borderId="35" xfId="0" applyFont="1" applyFill="1" applyBorder="1" applyAlignment="1">
      <alignment horizontal="center" vertical="center"/>
    </xf>
    <xf numFmtId="0" fontId="55" fillId="6" borderId="35" xfId="0" applyFont="1" applyFill="1" applyBorder="1" applyAlignment="1">
      <alignment horizontal="center" vertical="center"/>
    </xf>
    <xf numFmtId="0" fontId="55" fillId="6" borderId="29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vertical="center"/>
    </xf>
    <xf numFmtId="0" fontId="53" fillId="33" borderId="30" xfId="0" applyFont="1" applyFill="1" applyBorder="1" applyAlignment="1">
      <alignment vertical="center"/>
    </xf>
    <xf numFmtId="0" fontId="55" fillId="33" borderId="38" xfId="0" applyFont="1" applyFill="1" applyBorder="1" applyAlignment="1">
      <alignment horizontal="center" vertical="center"/>
    </xf>
    <xf numFmtId="0" fontId="53" fillId="6" borderId="30" xfId="0" applyFont="1" applyFill="1" applyBorder="1" applyAlignment="1">
      <alignment vertical="center"/>
    </xf>
    <xf numFmtId="0" fontId="53" fillId="33" borderId="30" xfId="0" applyFont="1" applyFill="1" applyBorder="1" applyAlignment="1">
      <alignment horizontal="left" vertical="center"/>
    </xf>
    <xf numFmtId="0" fontId="53" fillId="33" borderId="31" xfId="0" applyFont="1" applyFill="1" applyBorder="1" applyAlignment="1">
      <alignment horizontal="left" vertical="center"/>
    </xf>
    <xf numFmtId="0" fontId="53" fillId="6" borderId="30" xfId="0" applyFont="1" applyFill="1" applyBorder="1" applyAlignment="1">
      <alignment horizontal="center" vertical="center"/>
    </xf>
    <xf numFmtId="0" fontId="53" fillId="6" borderId="31" xfId="0" applyFont="1" applyFill="1" applyBorder="1" applyAlignment="1">
      <alignment horizontal="center" vertical="center"/>
    </xf>
    <xf numFmtId="168" fontId="55" fillId="33" borderId="33" xfId="0" applyNumberFormat="1" applyFont="1" applyFill="1" applyBorder="1" applyAlignment="1">
      <alignment vertical="center"/>
    </xf>
    <xf numFmtId="0" fontId="53" fillId="33" borderId="20" xfId="0" applyFont="1" applyFill="1" applyBorder="1" applyAlignment="1">
      <alignment horizontal="center" vertical="center"/>
    </xf>
    <xf numFmtId="168" fontId="53" fillId="33" borderId="32" xfId="0" applyNumberFormat="1" applyFont="1" applyFill="1" applyBorder="1" applyAlignment="1">
      <alignment vertical="center"/>
    </xf>
    <xf numFmtId="168" fontId="53" fillId="0" borderId="20" xfId="0" applyNumberFormat="1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left" vertical="center"/>
    </xf>
    <xf numFmtId="168" fontId="53" fillId="33" borderId="32" xfId="0" applyNumberFormat="1" applyFont="1" applyFill="1" applyBorder="1" applyAlignment="1">
      <alignment horizontal="center" vertical="center"/>
    </xf>
    <xf numFmtId="168" fontId="0" fillId="33" borderId="32" xfId="0" applyNumberFormat="1" applyFont="1" applyFill="1" applyBorder="1" applyAlignment="1">
      <alignment horizontal="left" vertical="center"/>
    </xf>
    <xf numFmtId="168" fontId="53" fillId="0" borderId="37" xfId="0" applyNumberFormat="1" applyFont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168" fontId="53" fillId="33" borderId="33" xfId="0" applyNumberFormat="1" applyFont="1" applyFill="1" applyBorder="1" applyAlignment="1">
      <alignment horizontal="center" vertical="center"/>
    </xf>
    <xf numFmtId="1" fontId="55" fillId="6" borderId="20" xfId="0" applyNumberFormat="1" applyFont="1" applyFill="1" applyBorder="1" applyAlignment="1">
      <alignment horizontal="right" vertical="center"/>
    </xf>
    <xf numFmtId="0" fontId="53" fillId="6" borderId="0" xfId="0" applyFont="1" applyFill="1" applyBorder="1" applyAlignment="1">
      <alignment vertical="center"/>
    </xf>
    <xf numFmtId="1" fontId="55" fillId="6" borderId="0" xfId="0" applyNumberFormat="1" applyFont="1" applyFill="1" applyBorder="1" applyAlignment="1">
      <alignment vertical="center"/>
    </xf>
    <xf numFmtId="1" fontId="55" fillId="6" borderId="32" xfId="0" applyNumberFormat="1" applyFont="1" applyFill="1" applyBorder="1" applyAlignment="1">
      <alignment vertical="center"/>
    </xf>
    <xf numFmtId="0" fontId="53" fillId="6" borderId="0" xfId="0" applyFont="1" applyFill="1" applyBorder="1" applyAlignment="1">
      <alignment horizontal="center" vertical="center"/>
    </xf>
    <xf numFmtId="1" fontId="53" fillId="6" borderId="32" xfId="0" applyNumberFormat="1" applyFont="1" applyFill="1" applyBorder="1" applyAlignment="1">
      <alignment horizontal="center" vertical="center"/>
    </xf>
    <xf numFmtId="168" fontId="53" fillId="6" borderId="37" xfId="0" applyNumberFormat="1" applyFont="1" applyFill="1" applyBorder="1" applyAlignment="1">
      <alignment horizontal="center" vertical="center"/>
    </xf>
    <xf numFmtId="1" fontId="53" fillId="6" borderId="33" xfId="0" applyNumberFormat="1" applyFont="1" applyFill="1" applyBorder="1" applyAlignment="1">
      <alignment horizontal="center" vertical="center"/>
    </xf>
    <xf numFmtId="168" fontId="53" fillId="33" borderId="20" xfId="0" applyNumberFormat="1" applyFont="1" applyFill="1" applyBorder="1" applyAlignment="1">
      <alignment horizontal="center" vertical="center"/>
    </xf>
    <xf numFmtId="168" fontId="53" fillId="33" borderId="37" xfId="0" applyNumberFormat="1" applyFont="1" applyFill="1" applyBorder="1" applyAlignment="1">
      <alignment horizontal="center" vertical="center"/>
    </xf>
    <xf numFmtId="168" fontId="55" fillId="6" borderId="20" xfId="0" applyNumberFormat="1" applyFont="1" applyFill="1" applyBorder="1" applyAlignment="1">
      <alignment vertical="center"/>
    </xf>
    <xf numFmtId="0" fontId="55" fillId="6" borderId="32" xfId="0" applyFont="1" applyFill="1" applyBorder="1" applyAlignment="1">
      <alignment vertical="center"/>
    </xf>
    <xf numFmtId="0" fontId="53" fillId="6" borderId="32" xfId="0" applyFont="1" applyFill="1" applyBorder="1" applyAlignment="1">
      <alignment horizontal="center" vertical="center"/>
    </xf>
    <xf numFmtId="0" fontId="53" fillId="6" borderId="33" xfId="0" applyFont="1" applyFill="1" applyBorder="1" applyAlignment="1">
      <alignment horizontal="center" vertical="center"/>
    </xf>
    <xf numFmtId="0" fontId="55" fillId="6" borderId="20" xfId="0" applyFont="1" applyFill="1" applyBorder="1" applyAlignment="1">
      <alignment vertical="center"/>
    </xf>
    <xf numFmtId="2" fontId="53" fillId="33" borderId="20" xfId="0" applyNumberFormat="1" applyFont="1" applyFill="1" applyBorder="1" applyAlignment="1">
      <alignment vertical="center"/>
    </xf>
    <xf numFmtId="2" fontId="53" fillId="33" borderId="20" xfId="0" applyNumberFormat="1" applyFont="1" applyFill="1" applyBorder="1" applyAlignment="1">
      <alignment horizontal="center" vertical="center"/>
    </xf>
    <xf numFmtId="2" fontId="53" fillId="33" borderId="37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vertical="center"/>
    </xf>
    <xf numFmtId="0" fontId="53" fillId="6" borderId="32" xfId="0" applyFont="1" applyFill="1" applyBorder="1" applyAlignment="1">
      <alignment vertical="center"/>
    </xf>
    <xf numFmtId="0" fontId="53" fillId="6" borderId="20" xfId="0" applyFont="1" applyFill="1" applyBorder="1" applyAlignment="1">
      <alignment horizontal="center" vertical="center"/>
    </xf>
    <xf numFmtId="0" fontId="53" fillId="6" borderId="37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5" fillId="6" borderId="31" xfId="0" applyFont="1" applyFill="1" applyBorder="1" applyAlignment="1">
      <alignment vertical="center"/>
    </xf>
    <xf numFmtId="0" fontId="53" fillId="6" borderId="30" xfId="0" applyFont="1" applyFill="1" applyBorder="1" applyAlignment="1">
      <alignment horizontal="left" vertical="center"/>
    </xf>
    <xf numFmtId="0" fontId="53" fillId="6" borderId="30" xfId="0" applyFont="1" applyFill="1" applyBorder="1" applyAlignment="1">
      <alignment horizontal="left" vertical="center" wrapText="1"/>
    </xf>
    <xf numFmtId="0" fontId="55" fillId="6" borderId="28" xfId="0" applyFont="1" applyFill="1" applyBorder="1" applyAlignment="1">
      <alignment horizontal="center" vertical="center"/>
    </xf>
    <xf numFmtId="168" fontId="53" fillId="33" borderId="20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1" fontId="53" fillId="6" borderId="36" xfId="0" applyNumberFormat="1" applyFont="1" applyFill="1" applyBorder="1" applyAlignment="1">
      <alignment horizontal="right" vertical="center"/>
    </xf>
    <xf numFmtId="1" fontId="53" fillId="6" borderId="34" xfId="0" applyNumberFormat="1" applyFont="1" applyFill="1" applyBorder="1" applyAlignment="1">
      <alignment vertical="center"/>
    </xf>
    <xf numFmtId="1" fontId="53" fillId="6" borderId="39" xfId="0" applyNumberFormat="1" applyFont="1" applyFill="1" applyBorder="1" applyAlignment="1">
      <alignment vertical="center"/>
    </xf>
    <xf numFmtId="0" fontId="55" fillId="6" borderId="30" xfId="0" applyFont="1" applyFill="1" applyBorder="1" applyAlignment="1">
      <alignment vertical="center"/>
    </xf>
    <xf numFmtId="1" fontId="55" fillId="6" borderId="20" xfId="0" applyNumberFormat="1" applyFont="1" applyFill="1" applyBorder="1" applyAlignment="1">
      <alignment vertical="center"/>
    </xf>
    <xf numFmtId="168" fontId="53" fillId="6" borderId="33" xfId="0" applyNumberFormat="1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1" fontId="53" fillId="6" borderId="20" xfId="0" applyNumberFormat="1" applyFont="1" applyFill="1" applyBorder="1" applyAlignment="1">
      <alignment horizontal="right" vertical="center"/>
    </xf>
    <xf numFmtId="1" fontId="53" fillId="6" borderId="0" xfId="0" applyNumberFormat="1" applyFont="1" applyFill="1" applyBorder="1" applyAlignment="1">
      <alignment horizontal="center" vertical="center"/>
    </xf>
    <xf numFmtId="1" fontId="53" fillId="6" borderId="37" xfId="0" applyNumberFormat="1" applyFont="1" applyFill="1" applyBorder="1" applyAlignment="1">
      <alignment horizontal="right" vertical="center"/>
    </xf>
    <xf numFmtId="1" fontId="53" fillId="6" borderId="35" xfId="0" applyNumberFormat="1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2" fontId="53" fillId="0" borderId="20" xfId="0" applyNumberFormat="1" applyFont="1" applyBorder="1" applyAlignment="1">
      <alignment horizontal="center" vertical="center"/>
    </xf>
    <xf numFmtId="2" fontId="53" fillId="33" borderId="32" xfId="0" applyNumberFormat="1" applyFont="1" applyFill="1" applyBorder="1" applyAlignment="1">
      <alignment horizontal="center" vertical="center"/>
    </xf>
    <xf numFmtId="2" fontId="53" fillId="0" borderId="30" xfId="0" applyNumberFormat="1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2" fontId="53" fillId="0" borderId="31" xfId="0" applyNumberFormat="1" applyFont="1" applyFill="1" applyBorder="1" applyAlignment="1">
      <alignment horizontal="center" vertical="center"/>
    </xf>
    <xf numFmtId="1" fontId="53" fillId="6" borderId="20" xfId="0" applyNumberFormat="1" applyFont="1" applyFill="1" applyBorder="1" applyAlignment="1">
      <alignment horizontal="center" vertical="center"/>
    </xf>
    <xf numFmtId="1" fontId="53" fillId="6" borderId="37" xfId="0" applyNumberFormat="1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3" fillId="0" borderId="41" xfId="0" applyFont="1" applyBorder="1" applyAlignment="1">
      <alignment horizont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53" fillId="0" borderId="43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" fontId="55" fillId="6" borderId="26" xfId="0" applyNumberFormat="1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/>
    </xf>
    <xf numFmtId="168" fontId="0" fillId="0" borderId="13" xfId="0" applyNumberFormat="1" applyBorder="1" applyAlignment="1">
      <alignment horizontal="center" vertical="center"/>
    </xf>
    <xf numFmtId="0" fontId="53" fillId="0" borderId="21" xfId="0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3" fillId="6" borderId="15" xfId="0" applyFont="1" applyFill="1" applyBorder="1" applyAlignment="1">
      <alignment horizontal="center"/>
    </xf>
    <xf numFmtId="0" fontId="55" fillId="6" borderId="31" xfId="0" applyFont="1" applyFill="1" applyBorder="1" applyAlignment="1">
      <alignment horizontal="center" vertical="center"/>
    </xf>
    <xf numFmtId="2" fontId="53" fillId="6" borderId="30" xfId="0" applyNumberFormat="1" applyFont="1" applyFill="1" applyBorder="1" applyAlignment="1">
      <alignment horizontal="center" vertical="center"/>
    </xf>
    <xf numFmtId="2" fontId="53" fillId="6" borderId="31" xfId="0" applyNumberFormat="1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vertical="center"/>
    </xf>
    <xf numFmtId="0" fontId="53" fillId="0" borderId="30" xfId="0" applyFont="1" applyFill="1" applyBorder="1" applyAlignment="1">
      <alignment horizontal="left" vertical="center"/>
    </xf>
    <xf numFmtId="0" fontId="53" fillId="0" borderId="30" xfId="0" applyFont="1" applyFill="1" applyBorder="1" applyAlignment="1">
      <alignment horizontal="left" vertical="center" wrapText="1"/>
    </xf>
    <xf numFmtId="0" fontId="57" fillId="0" borderId="30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168" fontId="0" fillId="0" borderId="1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53" fillId="6" borderId="0" xfId="0" applyNumberFormat="1" applyFont="1" applyFill="1" applyBorder="1" applyAlignment="1">
      <alignment horizontal="center" vertical="center"/>
    </xf>
    <xf numFmtId="1" fontId="53" fillId="33" borderId="0" xfId="0" applyNumberFormat="1" applyFont="1" applyFill="1" applyAlignment="1">
      <alignment horizontal="right" vertical="center"/>
    </xf>
    <xf numFmtId="1" fontId="53" fillId="33" borderId="0" xfId="0" applyNumberFormat="1" applyFont="1" applyFill="1" applyAlignment="1">
      <alignment vertical="center"/>
    </xf>
    <xf numFmtId="0" fontId="53" fillId="33" borderId="36" xfId="0" applyFont="1" applyFill="1" applyBorder="1" applyAlignment="1">
      <alignment horizontal="left" vertical="center"/>
    </xf>
    <xf numFmtId="0" fontId="53" fillId="33" borderId="34" xfId="0" applyFont="1" applyFill="1" applyBorder="1" applyAlignment="1">
      <alignment horizontal="left" vertical="center"/>
    </xf>
    <xf numFmtId="0" fontId="53" fillId="33" borderId="34" xfId="0" applyFont="1" applyFill="1" applyBorder="1" applyAlignment="1">
      <alignment horizontal="center" vertical="center"/>
    </xf>
    <xf numFmtId="168" fontId="53" fillId="33" borderId="34" xfId="0" applyNumberFormat="1" applyFont="1" applyFill="1" applyBorder="1" applyAlignment="1">
      <alignment vertical="center"/>
    </xf>
    <xf numFmtId="1" fontId="53" fillId="33" borderId="34" xfId="0" applyNumberFormat="1" applyFont="1" applyFill="1" applyBorder="1" applyAlignment="1">
      <alignment horizontal="right" vertical="center"/>
    </xf>
    <xf numFmtId="1" fontId="53" fillId="33" borderId="34" xfId="0" applyNumberFormat="1" applyFont="1" applyFill="1" applyBorder="1" applyAlignment="1">
      <alignment vertical="center"/>
    </xf>
    <xf numFmtId="2" fontId="53" fillId="33" borderId="34" xfId="0" applyNumberFormat="1" applyFont="1" applyFill="1" applyBorder="1" applyAlignment="1">
      <alignment vertical="center"/>
    </xf>
    <xf numFmtId="0" fontId="53" fillId="33" borderId="39" xfId="0" applyFont="1" applyFill="1" applyBorder="1" applyAlignment="1">
      <alignment vertical="center"/>
    </xf>
    <xf numFmtId="0" fontId="53" fillId="33" borderId="2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center"/>
    </xf>
    <xf numFmtId="168" fontId="53" fillId="33" borderId="0" xfId="0" applyNumberFormat="1" applyFont="1" applyFill="1" applyBorder="1" applyAlignment="1">
      <alignment vertical="center"/>
    </xf>
    <xf numFmtId="1" fontId="53" fillId="33" borderId="0" xfId="0" applyNumberFormat="1" applyFont="1" applyFill="1" applyBorder="1" applyAlignment="1">
      <alignment horizontal="right" vertical="center"/>
    </xf>
    <xf numFmtId="1" fontId="53" fillId="33" borderId="0" xfId="0" applyNumberFormat="1" applyFont="1" applyFill="1" applyBorder="1" applyAlignment="1">
      <alignment vertical="center"/>
    </xf>
    <xf numFmtId="2" fontId="53" fillId="33" borderId="0" xfId="0" applyNumberFormat="1" applyFont="1" applyFill="1" applyBorder="1" applyAlignment="1">
      <alignment vertical="center"/>
    </xf>
    <xf numFmtId="0" fontId="53" fillId="33" borderId="35" xfId="0" applyFont="1" applyFill="1" applyBorder="1" applyAlignment="1">
      <alignment horizontal="left" vertical="center"/>
    </xf>
    <xf numFmtId="168" fontId="53" fillId="33" borderId="35" xfId="0" applyNumberFormat="1" applyFont="1" applyFill="1" applyBorder="1" applyAlignment="1">
      <alignment vertical="center"/>
    </xf>
    <xf numFmtId="1" fontId="53" fillId="33" borderId="35" xfId="0" applyNumberFormat="1" applyFont="1" applyFill="1" applyBorder="1" applyAlignment="1">
      <alignment horizontal="right" vertical="center"/>
    </xf>
    <xf numFmtId="1" fontId="53" fillId="33" borderId="35" xfId="0" applyNumberFormat="1" applyFont="1" applyFill="1" applyBorder="1" applyAlignment="1">
      <alignment vertical="center"/>
    </xf>
    <xf numFmtId="2" fontId="53" fillId="33" borderId="35" xfId="0" applyNumberFormat="1" applyFont="1" applyFill="1" applyBorder="1" applyAlignment="1">
      <alignment vertical="center"/>
    </xf>
    <xf numFmtId="0" fontId="55" fillId="6" borderId="26" xfId="0" applyFont="1" applyFill="1" applyBorder="1" applyAlignment="1">
      <alignment horizontal="center" vertical="center"/>
    </xf>
    <xf numFmtId="0" fontId="55" fillId="6" borderId="27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168" fontId="55" fillId="6" borderId="26" xfId="0" applyNumberFormat="1" applyFont="1" applyFill="1" applyBorder="1" applyAlignment="1">
      <alignment horizontal="center" vertical="center"/>
    </xf>
    <xf numFmtId="168" fontId="55" fillId="6" borderId="27" xfId="0" applyNumberFormat="1" applyFont="1" applyFill="1" applyBorder="1" applyAlignment="1">
      <alignment horizontal="center" vertical="center"/>
    </xf>
    <xf numFmtId="168" fontId="55" fillId="6" borderId="28" xfId="0" applyNumberFormat="1" applyFont="1" applyFill="1" applyBorder="1" applyAlignment="1">
      <alignment horizontal="center" vertical="center"/>
    </xf>
    <xf numFmtId="2" fontId="55" fillId="33" borderId="36" xfId="0" applyNumberFormat="1" applyFont="1" applyFill="1" applyBorder="1" applyAlignment="1">
      <alignment horizontal="center" vertical="center" wrapText="1"/>
    </xf>
    <xf numFmtId="2" fontId="55" fillId="33" borderId="39" xfId="0" applyNumberFormat="1" applyFont="1" applyFill="1" applyBorder="1" applyAlignment="1">
      <alignment horizontal="center" vertical="center" wrapText="1"/>
    </xf>
    <xf numFmtId="1" fontId="55" fillId="6" borderId="26" xfId="0" applyNumberFormat="1" applyFont="1" applyFill="1" applyBorder="1" applyAlignment="1">
      <alignment horizontal="center" vertical="center"/>
    </xf>
    <xf numFmtId="1" fontId="55" fillId="6" borderId="27" xfId="0" applyNumberFormat="1" applyFont="1" applyFill="1" applyBorder="1" applyAlignment="1">
      <alignment horizontal="center" vertical="center"/>
    </xf>
    <xf numFmtId="1" fontId="55" fillId="6" borderId="28" xfId="0" applyNumberFormat="1" applyFont="1" applyFill="1" applyBorder="1" applyAlignment="1">
      <alignment horizontal="center" vertical="center"/>
    </xf>
    <xf numFmtId="0" fontId="55" fillId="6" borderId="28" xfId="0" applyFont="1" applyFill="1" applyBorder="1" applyAlignment="1">
      <alignment horizontal="center" vertical="center"/>
    </xf>
    <xf numFmtId="0" fontId="55" fillId="33" borderId="37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5" fillId="6" borderId="22" xfId="0" applyFont="1" applyFill="1" applyBorder="1" applyAlignment="1">
      <alignment horizontal="center" vertical="center"/>
    </xf>
    <xf numFmtId="0" fontId="55" fillId="6" borderId="18" xfId="0" applyFont="1" applyFill="1" applyBorder="1" applyAlignment="1">
      <alignment horizontal="center" vertical="center"/>
    </xf>
    <xf numFmtId="0" fontId="55" fillId="6" borderId="19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1" fillId="6" borderId="46" xfId="0" applyFont="1" applyFill="1" applyBorder="1" applyAlignment="1">
      <alignment horizontal="center" vertical="center"/>
    </xf>
    <xf numFmtId="0" fontId="51" fillId="6" borderId="48" xfId="0" applyFont="1" applyFill="1" applyBorder="1" applyAlignment="1">
      <alignment horizontal="center" vertical="center"/>
    </xf>
    <xf numFmtId="0" fontId="51" fillId="6" borderId="47" xfId="0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168" fontId="0" fillId="6" borderId="46" xfId="0" applyNumberFormat="1" applyFill="1" applyBorder="1" applyAlignment="1">
      <alignment horizontal="center" vertical="center"/>
    </xf>
    <xf numFmtId="168" fontId="0" fillId="6" borderId="49" xfId="0" applyNumberFormat="1" applyFill="1" applyBorder="1" applyAlignment="1">
      <alignment horizontal="center" vertical="center"/>
    </xf>
    <xf numFmtId="168" fontId="0" fillId="6" borderId="48" xfId="0" applyNumberFormat="1" applyFill="1" applyBorder="1" applyAlignment="1">
      <alignment horizontal="center" vertical="center"/>
    </xf>
    <xf numFmtId="168" fontId="0" fillId="6" borderId="47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of 12 gauge W-beam Gauardrail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5375"/>
          <c:w val="0.93725"/>
          <c:h val="0.8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'SI-data_chart'!$D$5:$D$41</c:f>
              <c:strCache/>
            </c:strRef>
          </c:cat>
          <c:val>
            <c:numRef>
              <c:f>'SI-data_chart'!$Q$5:$Q$41</c:f>
              <c:numCache/>
            </c:numRef>
          </c:val>
        </c:ser>
        <c:ser>
          <c:idx val="0"/>
          <c:order val="1"/>
          <c:tx>
            <c:strRef>
              <c:f>'SI-data_chart'!$S$3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'SI-data_chart'!$D$5:$D$41</c:f>
              <c:strCache/>
            </c:strRef>
          </c:cat>
          <c:val>
            <c:numRef>
              <c:f>'SI-data_chart'!$S$5:$S$41</c:f>
              <c:numCache/>
            </c:numRef>
          </c:val>
        </c:ser>
        <c:axId val="28454209"/>
        <c:axId val="54761290"/>
      </c:barChart>
      <c:catAx>
        <c:axId val="2845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Project No.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(mm)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4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0985"/>
          <c:w val="0.1187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with 27.8-inch Rail Height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5375"/>
          <c:w val="0.929"/>
          <c:h val="0.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('US-data_chart'!$D$6:$D$11,'US-data_chart'!$D$13:$D$14,'US-data_chart'!$D$16,'US-data_chart'!$D$18,'US-data_chart'!$D$22:$D$25,'US-data_chart'!$D$28)</c:f>
              <c:strCache/>
            </c:strRef>
          </c:cat>
          <c:val>
            <c:numRef>
              <c:f>('US-data_chart'!$Q$6:$Q$11,'US-data_chart'!$Q$13:$Q$14,'US-data_chart'!$Q$16,'US-data_chart'!$Q$18,'US-data_chart'!$Q$22:$Q$25,'US-data_chart'!$Q$28)</c:f>
              <c:numCache/>
            </c:numRef>
          </c:val>
        </c:ser>
        <c:ser>
          <c:idx val="0"/>
          <c:order val="1"/>
          <c:tx>
            <c:strRef>
              <c:f>'US-data_chart'!$S$3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('US-data_chart'!$D$6:$D$11,'US-data_chart'!$D$13:$D$14,'US-data_chart'!$D$16,'US-data_chart'!$D$18,'US-data_chart'!$D$22:$D$25,'US-data_chart'!$D$28)</c:f>
              <c:strCache/>
            </c:strRef>
          </c:cat>
          <c:val>
            <c:numRef>
              <c:f>('US-data_chart'!$S$6:$S$11,'US-data_chart'!$S$13:$S$14,'US-data_chart'!$S$16,'US-data_chart'!$S$18,'US-data_chart'!$S$22:$S$25,'US-data_chart'!$S$28)</c:f>
              <c:numCache/>
            </c:numRef>
          </c:val>
        </c:ser>
        <c:axId val="59160663"/>
        <c:axId val="62683920"/>
      </c:barChart>
      <c:catAx>
        <c:axId val="591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(in.)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60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985"/>
          <c:w val="0.11775"/>
          <c:h val="0.10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with 31-inch Rail Height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054"/>
          <c:w val="0.91775"/>
          <c:h val="0.8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('US-data_chart'!$D$19:$D$21,'US-data_chart'!$D$26:$D$27,'US-data_chart'!$D$29,'US-data_chart'!$D$31:$D$32,'US-data_chart'!$D$34:$D$36,'US-data_chart'!$D$39)</c:f>
              <c:strCache/>
            </c:strRef>
          </c:cat>
          <c:val>
            <c:numRef>
              <c:f>('US-data_chart'!$Q$19:$Q$21,'US-data_chart'!$Q$26:$Q$27,'US-data_chart'!$Q$29,'US-data_chart'!$Q$31:$Q$36,'US-data_chart'!$Q$39)</c:f>
              <c:numCache/>
            </c:numRef>
          </c:val>
        </c:ser>
        <c:ser>
          <c:idx val="0"/>
          <c:order val="1"/>
          <c:tx>
            <c:strRef>
              <c:f>'US-data_chart'!$S$3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('US-data_chart'!$D$19:$D$21,'US-data_chart'!$D$26:$D$27,'US-data_chart'!$D$29,'US-data_chart'!$D$31:$D$32,'US-data_chart'!$D$34:$D$36,'US-data_chart'!$D$39)</c:f>
              <c:strCache/>
            </c:strRef>
          </c:cat>
          <c:val>
            <c:numRef>
              <c:f>('US-data_chart'!$S$19:$S$21,'US-data_chart'!$S$26:$S$27,'US-data_chart'!$S$29,'US-data_chart'!$S$31:$S$36,'US-data_chart'!$S$39)</c:f>
              <c:numCache/>
            </c:numRef>
          </c:val>
        </c:ser>
        <c:axId val="27284369"/>
        <c:axId val="44232730"/>
      </c:barChart>
      <c:catAx>
        <c:axId val="2728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(in.)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4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1"/>
          <c:w val="0.11775"/>
          <c:h val="0.10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of Thrie Beam Gauardrail</a:t>
            </a:r>
          </a:p>
        </c:rich>
      </c:tx>
      <c:layout>
        <c:manualLayout>
          <c:xMode val="factor"/>
          <c:yMode val="factor"/>
          <c:x val="-0.005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55"/>
          <c:w val="0.9165"/>
          <c:h val="0.8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'US-data_chart'!$D$42:$D$47</c:f>
              <c:strCache/>
            </c:strRef>
          </c:cat>
          <c:val>
            <c:numRef>
              <c:f>'US-data_chart'!$Q$42:$Q$47</c:f>
              <c:numCache/>
            </c:numRef>
          </c:val>
        </c:ser>
        <c:ser>
          <c:idx val="0"/>
          <c:order val="1"/>
          <c:tx>
            <c:strRef>
              <c:f>'US-data_chart'!$S$3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'US-data_chart'!$D$42:$D$47</c:f>
              <c:strCache/>
            </c:strRef>
          </c:cat>
          <c:val>
            <c:numRef>
              <c:f>'US-data_chart'!$S$42:$S$47</c:f>
              <c:numCache/>
            </c:numRef>
          </c:val>
        </c:ser>
        <c:axId val="62550251"/>
        <c:axId val="26081348"/>
      </c:barChart>
      <c:catAx>
        <c:axId val="6255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Maximum Deflection (in.)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0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10125"/>
          <c:w val="0.1185"/>
          <c:h val="0.10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Rail Height of 12 gauge W-Beam Guardrail</a:t>
            </a:r>
          </a:p>
        </c:rich>
      </c:tx>
      <c:layout>
        <c:manualLayout>
          <c:xMode val="factor"/>
          <c:yMode val="factor"/>
          <c:x val="-0.03025"/>
          <c:y val="-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25"/>
          <c:y val="0.1685"/>
          <c:w val="0.4895"/>
          <c:h val="0.74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'US-data_chart'!$AB$63:$AB$68</c:f>
              <c:strCache/>
            </c:strRef>
          </c:cat>
          <c:val>
            <c:numRef>
              <c:f>'US-data_chart'!$AE$63:$AE$68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Rail Height of Thrie Beam Guardrail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875"/>
          <c:y val="0.16425"/>
          <c:w val="0.49675"/>
          <c:h val="0.74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'US-data_chart'!$AB$73:$AB$76</c:f>
              <c:strCache/>
            </c:strRef>
          </c:cat>
          <c:val>
            <c:numRef>
              <c:f>'US-data_chart'!$AE$73:$AE$76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Rail Height of 12 gauge W-beam Gauardrail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535"/>
          <c:w val="0.917"/>
          <c:h val="0.8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'US-data_chart'!$D$5:$D$41</c:f>
              <c:strCache/>
            </c:strRef>
          </c:cat>
          <c:val>
            <c:numRef>
              <c:f>'US-data_chart'!$F$5:$F$41</c:f>
              <c:numCache/>
            </c:numRef>
          </c:val>
        </c:ser>
        <c:axId val="33405541"/>
        <c:axId val="32214414"/>
      </c:barChart>
      <c:catAx>
        <c:axId val="33405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Rail Height(in.)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5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Rail Height of Thrie Beam Gauardrail</a:t>
            </a:r>
          </a:p>
        </c:rich>
      </c:tx>
      <c:layout>
        <c:manualLayout>
          <c:xMode val="factor"/>
          <c:yMode val="factor"/>
          <c:x val="0.017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55"/>
          <c:w val="0.91375"/>
          <c:h val="0.8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'US-data_chart'!$D$42:$D$47</c:f>
              <c:strCache/>
            </c:strRef>
          </c:cat>
          <c:val>
            <c:numRef>
              <c:f>'US-data_chart'!$F$42:$F$47</c:f>
              <c:numCache/>
            </c:numRef>
          </c:val>
        </c:ser>
        <c:axId val="21494271"/>
        <c:axId val="59230712"/>
      </c:barChart>
      <c:catAx>
        <c:axId val="214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Rail Height (in.)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4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with 706 mm Rail Height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5375"/>
          <c:w val="0.93725"/>
          <c:h val="0.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('SI-data_chart'!$D$6:$D$11,'SI-data_chart'!$D$13:$D$14,'SI-data_chart'!$D$16,'SI-data_chart'!$D$18,'SI-data_chart'!$D$22:$D$25,'SI-data_chart'!$D$28)</c:f>
              <c:strCache/>
            </c:strRef>
          </c:cat>
          <c:val>
            <c:numRef>
              <c:f>('SI-data_chart'!$Q$6:$Q$11,'SI-data_chart'!$Q$13:$Q$14,'SI-data_chart'!$Q$16,'SI-data_chart'!$Q$18,'SI-data_chart'!$Q$22:$Q$25,'SI-data_chart'!$Q$28)</c:f>
              <c:numCache/>
            </c:numRef>
          </c:val>
        </c:ser>
        <c:ser>
          <c:idx val="0"/>
          <c:order val="1"/>
          <c:tx>
            <c:strRef>
              <c:f>'SI-data_chart'!$S$3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('SI-data_chart'!$D$6:$D$11,'SI-data_chart'!$D$13:$D$14,'SI-data_chart'!$D$16,'SI-data_chart'!$D$18,'SI-data_chart'!$D$22:$D$25,'SI-data_chart'!$D$28)</c:f>
              <c:strCache/>
            </c:strRef>
          </c:cat>
          <c:val>
            <c:numRef>
              <c:f>('SI-data_chart'!$S$6:$S$11,'SI-data_chart'!$S$13:$S$14,'SI-data_chart'!$S$16,'SI-data_chart'!$S$18,'SI-data_chart'!$S$22:$S$25,'SI-data_chart'!$S$28)</c:f>
              <c:numCache/>
            </c:numRef>
          </c:val>
        </c:ser>
        <c:axId val="23089563"/>
        <c:axId val="6479476"/>
      </c:barChart>
      <c:catAx>
        <c:axId val="2308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(mm)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9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0985"/>
          <c:w val="0.1187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with 787 mm Rail Height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535"/>
          <c:w val="0.93725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('SI-data_chart'!$D$19:$D$21,'SI-data_chart'!$D$26:$D$27,'SI-data_chart'!$D$29,'SI-data_chart'!$D$31:$D$36,'SI-data_chart'!$D$39)</c:f>
              <c:strCache/>
            </c:strRef>
          </c:cat>
          <c:val>
            <c:numRef>
              <c:f>('SI-data_chart'!$Q$19:$Q$21,'SI-data_chart'!$Q$26:$Q$27,'SI-data_chart'!$Q$29,'SI-data_chart'!$Q$31:$Q$36,'SI-data_chart'!$Q$39)</c:f>
              <c:numCache/>
            </c:numRef>
          </c:val>
        </c:ser>
        <c:ser>
          <c:idx val="0"/>
          <c:order val="1"/>
          <c:tx>
            <c:strRef>
              <c:f>'SI-data_chart'!$S$3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('SI-data_chart'!$D$19:$D$21,'SI-data_chart'!$D$26:$D$27,'SI-data_chart'!$D$29,'SI-data_chart'!$D$31:$D$36,'SI-data_chart'!$D$39)</c:f>
              <c:strCache/>
            </c:strRef>
          </c:cat>
          <c:val>
            <c:numRef>
              <c:f>('SI-data_chart'!$S$19:$S$21,'SI-data_chart'!$S$26:$S$27,'SI-data_chart'!$S$29,'SI-data_chart'!$S$31:$S$36,'SI-data_chart'!$S$39)</c:f>
              <c:numCache/>
            </c:numRef>
          </c:val>
        </c:ser>
        <c:axId val="58315285"/>
        <c:axId val="55075518"/>
      </c:barChart>
      <c:catAx>
        <c:axId val="5831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(mm)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5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1"/>
          <c:w val="0.1187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of Thrie Beam Gauardrail</a:t>
            </a:r>
          </a:p>
        </c:rich>
      </c:tx>
      <c:layout>
        <c:manualLayout>
          <c:xMode val="factor"/>
          <c:yMode val="factor"/>
          <c:x val="-0.01575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0555"/>
          <c:w val="0.9375"/>
          <c:h val="0.8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'SI-data_chart'!$D$42:$D$47</c:f>
              <c:strCache/>
            </c:strRef>
          </c:cat>
          <c:val>
            <c:numRef>
              <c:f>'SI-data_chart'!$Q$42:$Q$47</c:f>
              <c:numCache/>
            </c:numRef>
          </c:val>
        </c:ser>
        <c:ser>
          <c:idx val="0"/>
          <c:order val="1"/>
          <c:tx>
            <c:strRef>
              <c:f>'SI-data_chart'!$S$3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'SI-data_chart'!$D$42:$D$47</c:f>
              <c:strCache/>
            </c:strRef>
          </c:cat>
          <c:val>
            <c:numRef>
              <c:f>'SI-data_chart'!$S$42:$S$47</c:f>
              <c:numCache/>
            </c:numRef>
          </c:val>
        </c:ser>
        <c:axId val="25917615"/>
        <c:axId val="31931944"/>
      </c:barChart>
      <c:catAx>
        <c:axId val="259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Project No.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31944"/>
        <c:crosses val="autoZero"/>
        <c:auto val="1"/>
        <c:lblOffset val="100"/>
        <c:tickLblSkip val="1"/>
        <c:noMultiLvlLbl val="0"/>
      </c:catAx>
      <c:valAx>
        <c:axId val="31931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Maximum Deflection (mm)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7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0125"/>
          <c:w val="0.1195"/>
          <c:h val="0.1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Rail Height of 12 gauge W-Beam Guardrail</a:t>
            </a:r>
          </a:p>
        </c:rich>
      </c:tx>
      <c:layout>
        <c:manualLayout>
          <c:xMode val="factor"/>
          <c:yMode val="factor"/>
          <c:x val="0.0417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55"/>
          <c:y val="0.1705"/>
          <c:w val="0.6045"/>
          <c:h val="0.74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'SI-data_chart'!$AC$65:$AD$70</c:f>
              <c:multiLvlStrCache/>
            </c:multiLvlStrRef>
          </c:cat>
          <c:val>
            <c:numRef>
              <c:f>'US-data_chart'!$AE$63:$AE$68</c:f>
              <c:numCache>
                <c:ptCount val="6"/>
                <c:pt idx="0">
                  <c:v>14.285714285714285</c:v>
                </c:pt>
                <c:pt idx="1">
                  <c:v>5.714285714285714</c:v>
                </c:pt>
                <c:pt idx="2">
                  <c:v>42.857142857142854</c:v>
                </c:pt>
                <c:pt idx="3">
                  <c:v>2.857142857142857</c:v>
                </c:pt>
                <c:pt idx="4">
                  <c:v>31.428571428571427</c:v>
                </c:pt>
                <c:pt idx="5">
                  <c:v>2.857142857142857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Rail Height of Thrie Beam Guardrail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1665"/>
          <c:w val="0.544"/>
          <c:h val="0.74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'SI-data_chart'!$AC$76:$AD$79</c:f>
              <c:multiLvlStrCache/>
            </c:multiLvlStrRef>
          </c:cat>
          <c:val>
            <c:numRef>
              <c:f>'SI-data_chart'!$AF$76:$AF$79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Rail Height of 12 gauge W-beam Gauardrail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5375"/>
          <c:w val="0.92725"/>
          <c:h val="0.8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'SI-data_chart'!$D$5:$D$41</c:f>
              <c:strCache/>
            </c:strRef>
          </c:cat>
          <c:val>
            <c:numRef>
              <c:f>'SI-data_chart'!$F$5:$F$41</c:f>
              <c:numCache/>
            </c:numRef>
          </c:val>
        </c:ser>
        <c:axId val="18952041"/>
        <c:axId val="36350642"/>
      </c:barChart>
      <c:catAx>
        <c:axId val="1895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Rail Height (mm)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2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Rail Height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of Thrie Beam Gauardrail</a:t>
            </a:r>
          </a:p>
        </c:rich>
      </c:tx>
      <c:layout>
        <c:manualLayout>
          <c:xMode val="factor"/>
          <c:yMode val="factor"/>
          <c:x val="-0.1365"/>
          <c:y val="-0.02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5525"/>
          <c:w val="0.9385"/>
          <c:h val="0.8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'SI-data_chart'!$D$42:$D$47</c:f>
              <c:strCache/>
            </c:strRef>
          </c:cat>
          <c:val>
            <c:numRef>
              <c:f>'SI-data_chart'!$F$42:$F$47</c:f>
              <c:numCache/>
            </c:numRef>
          </c:val>
        </c:ser>
        <c:axId val="58720323"/>
        <c:axId val="58720860"/>
      </c:barChart>
      <c:catAx>
        <c:axId val="58720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Rail Height (mm)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of 12 gauge W-beam Gauardrail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0535"/>
          <c:w val="0.917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'US-data_chart'!$D$5:$D$41</c:f>
              <c:strCache/>
            </c:strRef>
          </c:cat>
          <c:val>
            <c:numRef>
              <c:f>'US-data_chart'!$Q$5:$Q$41</c:f>
              <c:numCache/>
            </c:numRef>
          </c:val>
        </c:ser>
        <c:ser>
          <c:idx val="0"/>
          <c:order val="1"/>
          <c:tx>
            <c:strRef>
              <c:f>'US-data_chart'!$S$3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'US-data_chart'!$D$5:$D$41</c:f>
              <c:strCache/>
            </c:strRef>
          </c:cat>
          <c:val>
            <c:numRef>
              <c:f>'US-data_chart'!$S$5:$S$41</c:f>
              <c:numCache/>
            </c:numRef>
          </c:val>
        </c:ser>
        <c:axId val="58725693"/>
        <c:axId val="58769190"/>
      </c:barChart>
      <c:catAx>
        <c:axId val="5872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(in.)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5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985"/>
          <c:w val="0.11775"/>
          <c:h val="0.10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60</xdr:row>
      <xdr:rowOff>0</xdr:rowOff>
    </xdr:from>
    <xdr:to>
      <xdr:col>17</xdr:col>
      <xdr:colOff>352425</xdr:colOff>
      <xdr:row>76</xdr:row>
      <xdr:rowOff>247650</xdr:rowOff>
    </xdr:to>
    <xdr:graphicFrame>
      <xdr:nvGraphicFramePr>
        <xdr:cNvPr id="1" name="Chart 12"/>
        <xdr:cNvGraphicFramePr/>
      </xdr:nvGraphicFramePr>
      <xdr:xfrm>
        <a:off x="1209675" y="17316450"/>
        <a:ext cx="86677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77</xdr:row>
      <xdr:rowOff>19050</xdr:rowOff>
    </xdr:from>
    <xdr:to>
      <xdr:col>17</xdr:col>
      <xdr:colOff>333375</xdr:colOff>
      <xdr:row>93</xdr:row>
      <xdr:rowOff>266700</xdr:rowOff>
    </xdr:to>
    <xdr:graphicFrame>
      <xdr:nvGraphicFramePr>
        <xdr:cNvPr id="2" name="Chart 12"/>
        <xdr:cNvGraphicFramePr/>
      </xdr:nvGraphicFramePr>
      <xdr:xfrm>
        <a:off x="1190625" y="22193250"/>
        <a:ext cx="86677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95</xdr:row>
      <xdr:rowOff>19050</xdr:rowOff>
    </xdr:from>
    <xdr:to>
      <xdr:col>17</xdr:col>
      <xdr:colOff>333375</xdr:colOff>
      <xdr:row>113</xdr:row>
      <xdr:rowOff>104775</xdr:rowOff>
    </xdr:to>
    <xdr:graphicFrame>
      <xdr:nvGraphicFramePr>
        <xdr:cNvPr id="3" name="Chart 12"/>
        <xdr:cNvGraphicFramePr/>
      </xdr:nvGraphicFramePr>
      <xdr:xfrm>
        <a:off x="1190625" y="27336750"/>
        <a:ext cx="86677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171450</xdr:colOff>
      <xdr:row>60</xdr:row>
      <xdr:rowOff>238125</xdr:rowOff>
    </xdr:from>
    <xdr:to>
      <xdr:col>25</xdr:col>
      <xdr:colOff>4581525</xdr:colOff>
      <xdr:row>76</xdr:row>
      <xdr:rowOff>85725</xdr:rowOff>
    </xdr:to>
    <xdr:graphicFrame>
      <xdr:nvGraphicFramePr>
        <xdr:cNvPr id="4" name="Chart 10"/>
        <xdr:cNvGraphicFramePr/>
      </xdr:nvGraphicFramePr>
      <xdr:xfrm>
        <a:off x="10420350" y="17554575"/>
        <a:ext cx="797242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142875</xdr:colOff>
      <xdr:row>61</xdr:row>
      <xdr:rowOff>76200</xdr:rowOff>
    </xdr:from>
    <xdr:to>
      <xdr:col>42</xdr:col>
      <xdr:colOff>514350</xdr:colOff>
      <xdr:row>74</xdr:row>
      <xdr:rowOff>161925</xdr:rowOff>
    </xdr:to>
    <xdr:graphicFrame>
      <xdr:nvGraphicFramePr>
        <xdr:cNvPr id="5" name="Chart 4"/>
        <xdr:cNvGraphicFramePr/>
      </xdr:nvGraphicFramePr>
      <xdr:xfrm>
        <a:off x="23450550" y="17678400"/>
        <a:ext cx="46386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33</xdr:col>
      <xdr:colOff>190500</xdr:colOff>
      <xdr:row>76</xdr:row>
      <xdr:rowOff>19050</xdr:rowOff>
    </xdr:from>
    <xdr:to>
      <xdr:col>42</xdr:col>
      <xdr:colOff>76200</xdr:colOff>
      <xdr:row>89</xdr:row>
      <xdr:rowOff>228600</xdr:rowOff>
    </xdr:to>
    <xdr:graphicFrame>
      <xdr:nvGraphicFramePr>
        <xdr:cNvPr id="6" name="Chart 4"/>
        <xdr:cNvGraphicFramePr/>
      </xdr:nvGraphicFramePr>
      <xdr:xfrm>
        <a:off x="22278975" y="21907500"/>
        <a:ext cx="5372100" cy="392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77</xdr:row>
      <xdr:rowOff>152400</xdr:rowOff>
    </xdr:from>
    <xdr:to>
      <xdr:col>28</xdr:col>
      <xdr:colOff>0</xdr:colOff>
      <xdr:row>94</xdr:row>
      <xdr:rowOff>114300</xdr:rowOff>
    </xdr:to>
    <xdr:graphicFrame>
      <xdr:nvGraphicFramePr>
        <xdr:cNvPr id="7" name="Chart 12"/>
        <xdr:cNvGraphicFramePr/>
      </xdr:nvGraphicFramePr>
      <xdr:xfrm>
        <a:off x="10287000" y="22326600"/>
        <a:ext cx="9248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19050</xdr:colOff>
      <xdr:row>95</xdr:row>
      <xdr:rowOff>200025</xdr:rowOff>
    </xdr:from>
    <xdr:to>
      <xdr:col>25</xdr:col>
      <xdr:colOff>4743450</xdr:colOff>
      <xdr:row>112</xdr:row>
      <xdr:rowOff>66675</xdr:rowOff>
    </xdr:to>
    <xdr:graphicFrame>
      <xdr:nvGraphicFramePr>
        <xdr:cNvPr id="8" name="Chart 10"/>
        <xdr:cNvGraphicFramePr/>
      </xdr:nvGraphicFramePr>
      <xdr:xfrm>
        <a:off x="10582275" y="27517725"/>
        <a:ext cx="7972425" cy="4438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59</xdr:row>
      <xdr:rowOff>257175</xdr:rowOff>
    </xdr:from>
    <xdr:to>
      <xdr:col>15</xdr:col>
      <xdr:colOff>885825</xdr:colOff>
      <xdr:row>76</xdr:row>
      <xdr:rowOff>228600</xdr:rowOff>
    </xdr:to>
    <xdr:graphicFrame>
      <xdr:nvGraphicFramePr>
        <xdr:cNvPr id="1" name="Chart 12"/>
        <xdr:cNvGraphicFramePr/>
      </xdr:nvGraphicFramePr>
      <xdr:xfrm>
        <a:off x="1343025" y="16916400"/>
        <a:ext cx="85820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15</xdr:col>
      <xdr:colOff>857250</xdr:colOff>
      <xdr:row>93</xdr:row>
      <xdr:rowOff>247650</xdr:rowOff>
    </xdr:to>
    <xdr:graphicFrame>
      <xdr:nvGraphicFramePr>
        <xdr:cNvPr id="2" name="Chart 12"/>
        <xdr:cNvGraphicFramePr/>
      </xdr:nvGraphicFramePr>
      <xdr:xfrm>
        <a:off x="1323975" y="21802725"/>
        <a:ext cx="857250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95</xdr:row>
      <xdr:rowOff>0</xdr:rowOff>
    </xdr:from>
    <xdr:to>
      <xdr:col>15</xdr:col>
      <xdr:colOff>857250</xdr:colOff>
      <xdr:row>114</xdr:row>
      <xdr:rowOff>85725</xdr:rowOff>
    </xdr:to>
    <xdr:graphicFrame>
      <xdr:nvGraphicFramePr>
        <xdr:cNvPr id="3" name="Chart 12"/>
        <xdr:cNvGraphicFramePr/>
      </xdr:nvGraphicFramePr>
      <xdr:xfrm>
        <a:off x="1323975" y="26946225"/>
        <a:ext cx="857250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19050</xdr:colOff>
      <xdr:row>60</xdr:row>
      <xdr:rowOff>219075</xdr:rowOff>
    </xdr:from>
    <xdr:to>
      <xdr:col>25</xdr:col>
      <xdr:colOff>4019550</xdr:colOff>
      <xdr:row>76</xdr:row>
      <xdr:rowOff>66675</xdr:rowOff>
    </xdr:to>
    <xdr:graphicFrame>
      <xdr:nvGraphicFramePr>
        <xdr:cNvPr id="4" name="Chart 10"/>
        <xdr:cNvGraphicFramePr/>
      </xdr:nvGraphicFramePr>
      <xdr:xfrm>
        <a:off x="10448925" y="17164050"/>
        <a:ext cx="844867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495300</xdr:colOff>
      <xdr:row>56</xdr:row>
      <xdr:rowOff>276225</xdr:rowOff>
    </xdr:from>
    <xdr:to>
      <xdr:col>40</xdr:col>
      <xdr:colOff>47625</xdr:colOff>
      <xdr:row>70</xdr:row>
      <xdr:rowOff>76200</xdr:rowOff>
    </xdr:to>
    <xdr:graphicFrame>
      <xdr:nvGraphicFramePr>
        <xdr:cNvPr id="5" name="Chart 4"/>
        <xdr:cNvGraphicFramePr/>
      </xdr:nvGraphicFramePr>
      <xdr:xfrm>
        <a:off x="23955375" y="16078200"/>
        <a:ext cx="5734050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31</xdr:col>
      <xdr:colOff>209550</xdr:colOff>
      <xdr:row>74</xdr:row>
      <xdr:rowOff>47625</xdr:rowOff>
    </xdr:from>
    <xdr:to>
      <xdr:col>39</xdr:col>
      <xdr:colOff>533400</xdr:colOff>
      <xdr:row>87</xdr:row>
      <xdr:rowOff>266700</xdr:rowOff>
    </xdr:to>
    <xdr:graphicFrame>
      <xdr:nvGraphicFramePr>
        <xdr:cNvPr id="6" name="Chart 4"/>
        <xdr:cNvGraphicFramePr/>
      </xdr:nvGraphicFramePr>
      <xdr:xfrm>
        <a:off x="23669625" y="20993100"/>
        <a:ext cx="589597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219075</xdr:colOff>
      <xdr:row>77</xdr:row>
      <xdr:rowOff>38100</xdr:rowOff>
    </xdr:from>
    <xdr:to>
      <xdr:col>25</xdr:col>
      <xdr:colOff>4524375</xdr:colOff>
      <xdr:row>94</xdr:row>
      <xdr:rowOff>19050</xdr:rowOff>
    </xdr:to>
    <xdr:graphicFrame>
      <xdr:nvGraphicFramePr>
        <xdr:cNvPr id="7" name="Chart 12"/>
        <xdr:cNvGraphicFramePr/>
      </xdr:nvGraphicFramePr>
      <xdr:xfrm>
        <a:off x="10210800" y="21840825"/>
        <a:ext cx="9191625" cy="4838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95</xdr:row>
      <xdr:rowOff>0</xdr:rowOff>
    </xdr:from>
    <xdr:to>
      <xdr:col>25</xdr:col>
      <xdr:colOff>4000500</xdr:colOff>
      <xdr:row>112</xdr:row>
      <xdr:rowOff>28575</xdr:rowOff>
    </xdr:to>
    <xdr:graphicFrame>
      <xdr:nvGraphicFramePr>
        <xdr:cNvPr id="8" name="Chart 10"/>
        <xdr:cNvGraphicFramePr/>
      </xdr:nvGraphicFramePr>
      <xdr:xfrm>
        <a:off x="10429875" y="26946225"/>
        <a:ext cx="8448675" cy="4410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109"/>
  <sheetViews>
    <sheetView showGridLines="0" tabSelected="1" zoomScale="85" zoomScaleNormal="85" zoomScalePageLayoutView="0" workbookViewId="0" topLeftCell="A2">
      <pane ySplit="7" topLeftCell="A9" activePane="bottomLeft" state="frozen"/>
      <selection pane="topLeft" activeCell="A2" sqref="A2"/>
      <selection pane="bottomLeft" activeCell="B9" sqref="B9"/>
    </sheetView>
  </sheetViews>
  <sheetFormatPr defaultColWidth="9.140625" defaultRowHeight="15"/>
  <cols>
    <col min="1" max="1" width="3.00390625" style="14" customWidth="1"/>
    <col min="2" max="2" width="14.8515625" style="14" customWidth="1"/>
    <col min="3" max="3" width="11.28125" style="6" customWidth="1"/>
    <col min="4" max="4" width="13.421875" style="15" customWidth="1"/>
    <col min="5" max="5" width="5.57421875" style="6" bestFit="1" customWidth="1"/>
    <col min="6" max="6" width="6.421875" style="27" customWidth="1"/>
    <col min="7" max="7" width="4.7109375" style="14" bestFit="1" customWidth="1"/>
    <col min="8" max="8" width="2.8515625" style="16" customWidth="1"/>
    <col min="9" max="9" width="6.57421875" style="24" customWidth="1"/>
    <col min="10" max="10" width="9.140625" style="6" customWidth="1"/>
    <col min="11" max="11" width="13.421875" style="6" bestFit="1" customWidth="1"/>
    <col min="12" max="12" width="8.8515625" style="6" customWidth="1"/>
    <col min="13" max="13" width="6.00390625" style="26" customWidth="1"/>
    <col min="14" max="14" width="3.140625" style="26" customWidth="1"/>
    <col min="15" max="15" width="14.00390625" style="14" bestFit="1" customWidth="1"/>
    <col min="16" max="16" width="13.7109375" style="14" customWidth="1"/>
    <col min="17" max="17" width="5.57421875" style="11" customWidth="1"/>
    <col min="18" max="18" width="5.57421875" style="6" customWidth="1"/>
    <col min="19" max="19" width="5.28125" style="6" customWidth="1"/>
    <col min="20" max="20" width="4.7109375" style="6" bestFit="1" customWidth="1"/>
    <col min="21" max="21" width="6.421875" style="17" customWidth="1"/>
    <col min="22" max="22" width="3.00390625" style="14" bestFit="1" customWidth="1"/>
    <col min="23" max="23" width="16.00390625" style="6" customWidth="1"/>
    <col min="24" max="24" width="14.140625" style="210" customWidth="1"/>
    <col min="25" max="25" width="9.28125" style="6" customWidth="1"/>
    <col min="26" max="26" width="75.8515625" style="268" bestFit="1" customWidth="1"/>
    <col min="27" max="27" width="5.57421875" style="14" bestFit="1" customWidth="1"/>
    <col min="28" max="28" width="4.421875" style="14" bestFit="1" customWidth="1"/>
    <col min="29" max="29" width="15.421875" style="14" bestFit="1" customWidth="1"/>
    <col min="30" max="30" width="15.421875" style="47" bestFit="1" customWidth="1"/>
    <col min="31" max="31" width="12.00390625" style="47" bestFit="1" customWidth="1"/>
    <col min="32" max="32" width="19.57421875" style="31" bestFit="1" customWidth="1"/>
    <col min="33" max="53" width="9.140625" style="31" customWidth="1"/>
    <col min="54" max="16384" width="9.140625" style="14" customWidth="1"/>
  </cols>
  <sheetData>
    <row r="1" ht="15"/>
    <row r="2" spans="2:53" ht="15">
      <c r="B2" s="274" t="s">
        <v>328</v>
      </c>
      <c r="C2" s="129"/>
      <c r="D2" s="275"/>
      <c r="E2" s="129"/>
      <c r="F2" s="276"/>
      <c r="G2" s="129"/>
      <c r="H2" s="277"/>
      <c r="I2" s="278"/>
      <c r="J2" s="129"/>
      <c r="K2" s="129"/>
      <c r="L2" s="129"/>
      <c r="M2" s="279"/>
      <c r="N2" s="279"/>
      <c r="O2" s="129"/>
      <c r="P2" s="129"/>
      <c r="Q2" s="277"/>
      <c r="R2" s="129"/>
      <c r="S2" s="129"/>
      <c r="T2" s="129"/>
      <c r="U2" s="280"/>
      <c r="V2" s="129"/>
      <c r="W2" s="129"/>
      <c r="X2" s="129"/>
      <c r="Y2" s="281"/>
      <c r="Z2" s="15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2:53" ht="15">
      <c r="B3" s="282" t="s">
        <v>329</v>
      </c>
      <c r="C3" s="47"/>
      <c r="D3" s="283"/>
      <c r="E3" s="47"/>
      <c r="F3" s="173"/>
      <c r="G3" s="47"/>
      <c r="H3" s="284"/>
      <c r="I3" s="285"/>
      <c r="J3" s="47"/>
      <c r="K3" s="47"/>
      <c r="L3" s="47"/>
      <c r="M3" s="286"/>
      <c r="N3" s="286"/>
      <c r="O3" s="47"/>
      <c r="P3" s="47"/>
      <c r="Q3" s="284"/>
      <c r="R3" s="47"/>
      <c r="S3" s="47"/>
      <c r="T3" s="47"/>
      <c r="U3" s="287"/>
      <c r="V3" s="47"/>
      <c r="W3" s="47"/>
      <c r="X3" s="47"/>
      <c r="Y3" s="137"/>
      <c r="Z3" s="15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2:53" ht="15">
      <c r="B4" s="135" t="s">
        <v>221</v>
      </c>
      <c r="C4" s="131"/>
      <c r="D4" s="288"/>
      <c r="E4" s="131"/>
      <c r="F4" s="178"/>
      <c r="G4" s="131"/>
      <c r="H4" s="289"/>
      <c r="I4" s="290"/>
      <c r="J4" s="131"/>
      <c r="K4" s="131"/>
      <c r="L4" s="131"/>
      <c r="M4" s="291"/>
      <c r="N4" s="291"/>
      <c r="O4" s="131"/>
      <c r="P4" s="131"/>
      <c r="Q4" s="289"/>
      <c r="R4" s="131"/>
      <c r="S4" s="131"/>
      <c r="T4" s="131"/>
      <c r="U4" s="292"/>
      <c r="V4" s="131"/>
      <c r="W4" s="131"/>
      <c r="X4" s="131"/>
      <c r="Y4" s="139"/>
      <c r="Z4" s="15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3:53" ht="15">
      <c r="C5" s="14"/>
      <c r="E5" s="14"/>
      <c r="I5" s="272"/>
      <c r="J5" s="14"/>
      <c r="K5" s="14"/>
      <c r="L5" s="14"/>
      <c r="M5" s="273"/>
      <c r="N5" s="273"/>
      <c r="Q5" s="16"/>
      <c r="R5" s="14"/>
      <c r="S5" s="14"/>
      <c r="T5" s="14"/>
      <c r="W5" s="14"/>
      <c r="X5" s="14"/>
      <c r="Y5" s="14"/>
      <c r="Z5" s="15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53" ht="28.5" customHeight="1">
      <c r="A6" s="140"/>
      <c r="B6" s="163" t="s">
        <v>298</v>
      </c>
      <c r="C6" s="155" t="s">
        <v>38</v>
      </c>
      <c r="D6" s="163" t="s">
        <v>46</v>
      </c>
      <c r="E6" s="157" t="s">
        <v>43</v>
      </c>
      <c r="F6" s="295" t="s">
        <v>0</v>
      </c>
      <c r="G6" s="296"/>
      <c r="H6" s="297"/>
      <c r="I6" s="293" t="s">
        <v>1</v>
      </c>
      <c r="J6" s="294"/>
      <c r="K6" s="294"/>
      <c r="L6" s="294"/>
      <c r="M6" s="294"/>
      <c r="N6" s="208"/>
      <c r="O6" s="295" t="s">
        <v>2</v>
      </c>
      <c r="P6" s="297"/>
      <c r="Q6" s="298" t="s">
        <v>3</v>
      </c>
      <c r="R6" s="299"/>
      <c r="S6" s="299"/>
      <c r="T6" s="300"/>
      <c r="U6" s="301" t="s">
        <v>332</v>
      </c>
      <c r="V6" s="302"/>
      <c r="W6" s="157" t="s">
        <v>203</v>
      </c>
      <c r="X6" s="217" t="s">
        <v>297</v>
      </c>
      <c r="Y6" s="155" t="s">
        <v>320</v>
      </c>
      <c r="Z6" s="217" t="s">
        <v>59</v>
      </c>
      <c r="AA6" s="15"/>
      <c r="AD6" s="31"/>
      <c r="AE6" s="31"/>
      <c r="BA6" s="14"/>
    </row>
    <row r="7" spans="1:52" s="12" customFormat="1" ht="15.75" customHeight="1">
      <c r="A7" s="161"/>
      <c r="B7" s="161"/>
      <c r="C7" s="156"/>
      <c r="D7" s="161"/>
      <c r="E7" s="156"/>
      <c r="F7" s="152"/>
      <c r="G7" s="153"/>
      <c r="H7" s="169"/>
      <c r="I7" s="303" t="s">
        <v>183</v>
      </c>
      <c r="J7" s="304"/>
      <c r="K7" s="160" t="s">
        <v>184</v>
      </c>
      <c r="L7" s="160" t="s">
        <v>296</v>
      </c>
      <c r="M7" s="304" t="s">
        <v>185</v>
      </c>
      <c r="N7" s="305"/>
      <c r="O7" s="152"/>
      <c r="P7" s="139"/>
      <c r="Q7" s="298" t="s">
        <v>182</v>
      </c>
      <c r="R7" s="299"/>
      <c r="S7" s="293" t="s">
        <v>4</v>
      </c>
      <c r="T7" s="306"/>
      <c r="U7" s="307" t="s">
        <v>222</v>
      </c>
      <c r="V7" s="308"/>
      <c r="W7" s="205"/>
      <c r="X7" s="218" t="s">
        <v>204</v>
      </c>
      <c r="Y7" s="260" t="s">
        <v>333</v>
      </c>
      <c r="Z7" s="263"/>
      <c r="AA7" s="1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:53" ht="15">
      <c r="A8" s="162"/>
      <c r="B8" s="162"/>
      <c r="C8" s="164"/>
      <c r="D8" s="165"/>
      <c r="E8" s="164"/>
      <c r="F8" s="170"/>
      <c r="G8" s="47"/>
      <c r="H8" s="171"/>
      <c r="I8" s="180"/>
      <c r="J8" s="181"/>
      <c r="K8" s="214"/>
      <c r="L8" s="214"/>
      <c r="M8" s="182"/>
      <c r="N8" s="183"/>
      <c r="O8" s="134"/>
      <c r="P8" s="137"/>
      <c r="Q8" s="190"/>
      <c r="R8" s="154"/>
      <c r="S8" s="194"/>
      <c r="T8" s="191"/>
      <c r="U8" s="195"/>
      <c r="V8" s="137"/>
      <c r="W8" s="164"/>
      <c r="X8" s="162"/>
      <c r="Y8" s="164"/>
      <c r="Z8" s="264"/>
      <c r="AA8" s="15"/>
      <c r="AD8" s="31"/>
      <c r="AE8" s="31"/>
      <c r="BA8" s="14"/>
    </row>
    <row r="9" spans="1:53" s="27" customFormat="1" ht="22.5" customHeight="1">
      <c r="A9" s="132">
        <v>1</v>
      </c>
      <c r="B9" s="132" t="s">
        <v>50</v>
      </c>
      <c r="C9" s="164" t="s">
        <v>35</v>
      </c>
      <c r="D9" s="165" t="s">
        <v>5</v>
      </c>
      <c r="E9" s="167">
        <v>1994</v>
      </c>
      <c r="F9" s="188">
        <v>685.8</v>
      </c>
      <c r="G9" s="173" t="str">
        <f>IF(F9&lt;50,"in","mm")</f>
        <v>mm</v>
      </c>
      <c r="H9" s="120"/>
      <c r="I9" s="221">
        <v>1625.6</v>
      </c>
      <c r="J9" s="184" t="s">
        <v>130</v>
      </c>
      <c r="K9" s="167" t="s">
        <v>117</v>
      </c>
      <c r="L9" s="167" t="s">
        <v>8</v>
      </c>
      <c r="M9" s="222">
        <v>1900</v>
      </c>
      <c r="N9" s="185" t="s">
        <v>40</v>
      </c>
      <c r="O9" s="225" t="s">
        <v>110</v>
      </c>
      <c r="P9" s="137" t="s">
        <v>8</v>
      </c>
      <c r="Q9" s="201">
        <v>690</v>
      </c>
      <c r="R9" s="184" t="s">
        <v>40</v>
      </c>
      <c r="S9" s="201">
        <v>820</v>
      </c>
      <c r="T9" s="192" t="s">
        <v>40</v>
      </c>
      <c r="U9" s="196" t="s">
        <v>9</v>
      </c>
      <c r="V9" s="120"/>
      <c r="W9" s="167" t="s">
        <v>61</v>
      </c>
      <c r="X9" s="231" t="s">
        <v>9</v>
      </c>
      <c r="Y9" s="261" t="s">
        <v>321</v>
      </c>
      <c r="Z9" s="265" t="s">
        <v>134</v>
      </c>
      <c r="AD9" s="48"/>
      <c r="AE9" s="49"/>
      <c r="AF9" s="29"/>
      <c r="AG9" s="34"/>
      <c r="AH9" s="29"/>
      <c r="AI9" s="29"/>
      <c r="AJ9" s="29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50"/>
    </row>
    <row r="10" spans="1:53" s="27" customFormat="1" ht="22.5" customHeight="1">
      <c r="A10" s="132">
        <f aca="true" t="shared" si="0" ref="A10:A63">A9+1</f>
        <v>2</v>
      </c>
      <c r="B10" s="132" t="s">
        <v>50</v>
      </c>
      <c r="C10" s="164" t="s">
        <v>35</v>
      </c>
      <c r="D10" s="165" t="s">
        <v>10</v>
      </c>
      <c r="E10" s="167">
        <v>1995</v>
      </c>
      <c r="F10" s="188">
        <v>706</v>
      </c>
      <c r="G10" s="173" t="str">
        <f aca="true" t="shared" si="1" ref="G10:G46">IF(F10&lt;50,"in","mm")</f>
        <v>mm</v>
      </c>
      <c r="H10" s="174" t="s">
        <v>202</v>
      </c>
      <c r="I10" s="221">
        <v>1830</v>
      </c>
      <c r="J10" s="184" t="s">
        <v>130</v>
      </c>
      <c r="K10" s="167" t="s">
        <v>228</v>
      </c>
      <c r="L10" s="167" t="s">
        <v>54</v>
      </c>
      <c r="M10" s="222">
        <v>1900</v>
      </c>
      <c r="N10" s="185" t="s">
        <v>40</v>
      </c>
      <c r="O10" s="225" t="s">
        <v>107</v>
      </c>
      <c r="P10" s="137" t="s">
        <v>11</v>
      </c>
      <c r="Q10" s="201">
        <v>700</v>
      </c>
      <c r="R10" s="184" t="s">
        <v>40</v>
      </c>
      <c r="S10" s="201">
        <v>1000</v>
      </c>
      <c r="T10" s="192" t="s">
        <v>40</v>
      </c>
      <c r="U10" s="196" t="s">
        <v>9</v>
      </c>
      <c r="V10" s="120"/>
      <c r="W10" s="167" t="s">
        <v>61</v>
      </c>
      <c r="X10" s="231" t="s">
        <v>9</v>
      </c>
      <c r="Y10" s="261" t="s">
        <v>322</v>
      </c>
      <c r="Z10" s="265" t="s">
        <v>135</v>
      </c>
      <c r="AA10" s="15"/>
      <c r="AD10" s="51"/>
      <c r="AE10" s="51"/>
      <c r="AF10" s="36"/>
      <c r="AG10" s="33"/>
      <c r="AH10" s="33"/>
      <c r="AI10" s="33"/>
      <c r="AJ10" s="33"/>
      <c r="AK10" s="33"/>
      <c r="AL10" s="33"/>
      <c r="AM10" s="33"/>
      <c r="AN10" s="33"/>
      <c r="AO10" s="37"/>
      <c r="AP10" s="33"/>
      <c r="AQ10" s="33"/>
      <c r="AR10" s="33"/>
      <c r="AS10" s="33"/>
      <c r="AT10" s="36"/>
      <c r="AU10" s="38"/>
      <c r="AV10" s="36"/>
      <c r="AW10" s="36"/>
      <c r="AX10" s="36"/>
      <c r="AY10" s="36"/>
      <c r="AZ10" s="36"/>
      <c r="BA10" s="50"/>
    </row>
    <row r="11" spans="1:53" s="27" customFormat="1" ht="22.5" customHeight="1">
      <c r="A11" s="132">
        <f t="shared" si="0"/>
        <v>3</v>
      </c>
      <c r="B11" s="132" t="s">
        <v>50</v>
      </c>
      <c r="C11" s="164" t="s">
        <v>35</v>
      </c>
      <c r="D11" s="165" t="s">
        <v>12</v>
      </c>
      <c r="E11" s="167">
        <v>1995</v>
      </c>
      <c r="F11" s="188">
        <v>706</v>
      </c>
      <c r="G11" s="173" t="str">
        <f t="shared" si="1"/>
        <v>mm</v>
      </c>
      <c r="H11" s="174" t="s">
        <v>202</v>
      </c>
      <c r="I11" s="221">
        <v>1900</v>
      </c>
      <c r="J11" s="184" t="s">
        <v>130</v>
      </c>
      <c r="K11" s="167" t="s">
        <v>132</v>
      </c>
      <c r="L11" s="167" t="s">
        <v>8</v>
      </c>
      <c r="M11" s="222">
        <v>1900</v>
      </c>
      <c r="N11" s="185" t="s">
        <v>40</v>
      </c>
      <c r="O11" s="225" t="s">
        <v>164</v>
      </c>
      <c r="P11" s="137" t="s">
        <v>8</v>
      </c>
      <c r="Q11" s="201">
        <v>790</v>
      </c>
      <c r="R11" s="184" t="s">
        <v>40</v>
      </c>
      <c r="S11" s="201">
        <v>1100</v>
      </c>
      <c r="T11" s="192" t="s">
        <v>40</v>
      </c>
      <c r="U11" s="196" t="s">
        <v>9</v>
      </c>
      <c r="V11" s="120"/>
      <c r="W11" s="167" t="s">
        <v>61</v>
      </c>
      <c r="X11" s="231" t="s">
        <v>9</v>
      </c>
      <c r="Y11" s="261" t="s">
        <v>321</v>
      </c>
      <c r="Z11" s="265" t="s">
        <v>136</v>
      </c>
      <c r="AA11" s="15"/>
      <c r="AD11" s="48"/>
      <c r="AE11" s="48"/>
      <c r="AF11" s="29"/>
      <c r="AG11" s="34"/>
      <c r="AH11" s="29"/>
      <c r="AI11" s="34"/>
      <c r="AJ11" s="29"/>
      <c r="AK11" s="29"/>
      <c r="AL11" s="29"/>
      <c r="AM11" s="29"/>
      <c r="AN11" s="29"/>
      <c r="AO11" s="35"/>
      <c r="AP11" s="29"/>
      <c r="AQ11" s="29"/>
      <c r="AR11" s="29"/>
      <c r="AS11" s="29"/>
      <c r="AT11" s="29"/>
      <c r="AU11" s="39"/>
      <c r="AV11" s="29"/>
      <c r="AW11" s="29"/>
      <c r="AX11" s="29"/>
      <c r="AY11" s="29"/>
      <c r="AZ11" s="29"/>
      <c r="BA11" s="50"/>
    </row>
    <row r="12" spans="1:53" s="27" customFormat="1" ht="22.5" customHeight="1">
      <c r="A12" s="132">
        <f t="shared" si="0"/>
        <v>4</v>
      </c>
      <c r="B12" s="132" t="s">
        <v>50</v>
      </c>
      <c r="C12" s="164" t="s">
        <v>35</v>
      </c>
      <c r="D12" s="165" t="s">
        <v>13</v>
      </c>
      <c r="E12" s="167">
        <v>1996</v>
      </c>
      <c r="F12" s="188">
        <v>706</v>
      </c>
      <c r="G12" s="173" t="str">
        <f>IF(F12&lt;50,"in","mm")</f>
        <v>mm</v>
      </c>
      <c r="H12" s="174" t="s">
        <v>202</v>
      </c>
      <c r="I12" s="221">
        <v>1830</v>
      </c>
      <c r="J12" s="184" t="s">
        <v>130</v>
      </c>
      <c r="K12" s="167" t="s">
        <v>229</v>
      </c>
      <c r="L12" s="167" t="s">
        <v>54</v>
      </c>
      <c r="M12" s="222">
        <v>1905</v>
      </c>
      <c r="N12" s="185" t="s">
        <v>40</v>
      </c>
      <c r="O12" s="225" t="s">
        <v>165</v>
      </c>
      <c r="P12" s="137" t="s">
        <v>53</v>
      </c>
      <c r="Q12" s="201">
        <v>720</v>
      </c>
      <c r="R12" s="184" t="s">
        <v>40</v>
      </c>
      <c r="S12" s="201">
        <v>1130</v>
      </c>
      <c r="T12" s="192" t="s">
        <v>40</v>
      </c>
      <c r="U12" s="196" t="s">
        <v>9</v>
      </c>
      <c r="V12" s="120"/>
      <c r="W12" s="167" t="s">
        <v>61</v>
      </c>
      <c r="X12" s="231" t="s">
        <v>9</v>
      </c>
      <c r="Y12" s="261" t="s">
        <v>322</v>
      </c>
      <c r="Z12" s="265" t="s">
        <v>137</v>
      </c>
      <c r="AA12" s="15"/>
      <c r="AD12" s="48"/>
      <c r="AE12" s="48"/>
      <c r="AF12" s="29"/>
      <c r="AG12" s="40"/>
      <c r="AH12" s="29"/>
      <c r="AI12" s="29"/>
      <c r="AJ12" s="29"/>
      <c r="AK12" s="30"/>
      <c r="AL12" s="30"/>
      <c r="AM12" s="41"/>
      <c r="AN12" s="30"/>
      <c r="AO12" s="42"/>
      <c r="AP12" s="30"/>
      <c r="AQ12" s="29"/>
      <c r="AR12" s="29"/>
      <c r="AS12" s="30"/>
      <c r="AT12" s="29"/>
      <c r="AU12" s="43"/>
      <c r="AV12" s="44"/>
      <c r="AW12" s="29"/>
      <c r="AX12" s="29"/>
      <c r="AY12" s="29"/>
      <c r="AZ12" s="29"/>
      <c r="BA12" s="50"/>
    </row>
    <row r="13" spans="1:53" s="27" customFormat="1" ht="22.5" customHeight="1">
      <c r="A13" s="132">
        <f t="shared" si="0"/>
        <v>5</v>
      </c>
      <c r="B13" s="132" t="s">
        <v>50</v>
      </c>
      <c r="C13" s="164" t="s">
        <v>35</v>
      </c>
      <c r="D13" s="165" t="s">
        <v>14</v>
      </c>
      <c r="E13" s="167">
        <v>1997</v>
      </c>
      <c r="F13" s="188">
        <v>706</v>
      </c>
      <c r="G13" s="173" t="str">
        <f>IF(F13&lt;50,"in","mm")</f>
        <v>mm</v>
      </c>
      <c r="H13" s="174" t="s">
        <v>202</v>
      </c>
      <c r="I13" s="221">
        <v>1676.3999999999999</v>
      </c>
      <c r="J13" s="184" t="s">
        <v>130</v>
      </c>
      <c r="K13" s="167" t="s">
        <v>229</v>
      </c>
      <c r="L13" s="167" t="s">
        <v>54</v>
      </c>
      <c r="M13" s="222">
        <v>1905</v>
      </c>
      <c r="N13" s="185" t="s">
        <v>40</v>
      </c>
      <c r="O13" s="225" t="s">
        <v>108</v>
      </c>
      <c r="P13" s="137" t="s">
        <v>16</v>
      </c>
      <c r="Q13" s="201">
        <v>450</v>
      </c>
      <c r="R13" s="184" t="s">
        <v>40</v>
      </c>
      <c r="S13" s="201">
        <v>750</v>
      </c>
      <c r="T13" s="192" t="s">
        <v>40</v>
      </c>
      <c r="U13" s="196" t="s">
        <v>9</v>
      </c>
      <c r="V13" s="120"/>
      <c r="W13" s="167" t="s">
        <v>61</v>
      </c>
      <c r="X13" s="231" t="s">
        <v>9</v>
      </c>
      <c r="Y13" s="261" t="s">
        <v>322</v>
      </c>
      <c r="Z13" s="264" t="s">
        <v>65</v>
      </c>
      <c r="AA13" s="15"/>
      <c r="AD13" s="48"/>
      <c r="AE13" s="48"/>
      <c r="AF13" s="29"/>
      <c r="AG13" s="40"/>
      <c r="AH13" s="29"/>
      <c r="AI13" s="45"/>
      <c r="AJ13" s="29"/>
      <c r="AK13" s="30"/>
      <c r="AL13" s="30"/>
      <c r="AM13" s="41"/>
      <c r="AN13" s="30"/>
      <c r="AO13" s="42"/>
      <c r="AP13" s="30"/>
      <c r="AQ13" s="30"/>
      <c r="AR13" s="30"/>
      <c r="AS13" s="30"/>
      <c r="AT13" s="31"/>
      <c r="AU13" s="43"/>
      <c r="AV13" s="44"/>
      <c r="AW13" s="29"/>
      <c r="AX13" s="29"/>
      <c r="AY13" s="29"/>
      <c r="AZ13" s="29"/>
      <c r="BA13" s="50"/>
    </row>
    <row r="14" spans="1:53" s="27" customFormat="1" ht="22.5" customHeight="1">
      <c r="A14" s="132">
        <f t="shared" si="0"/>
        <v>6</v>
      </c>
      <c r="B14" s="132" t="s">
        <v>50</v>
      </c>
      <c r="C14" s="164" t="s">
        <v>35</v>
      </c>
      <c r="D14" s="165" t="s">
        <v>17</v>
      </c>
      <c r="E14" s="167">
        <v>2000</v>
      </c>
      <c r="F14" s="188">
        <v>706</v>
      </c>
      <c r="G14" s="173" t="str">
        <f>IF(F14&lt;50,"in","mm")</f>
        <v>mm</v>
      </c>
      <c r="H14" s="174" t="s">
        <v>202</v>
      </c>
      <c r="I14" s="221">
        <v>1485.8999999999999</v>
      </c>
      <c r="J14" s="184" t="s">
        <v>130</v>
      </c>
      <c r="K14" s="167" t="s">
        <v>230</v>
      </c>
      <c r="L14" s="167" t="s">
        <v>55</v>
      </c>
      <c r="M14" s="222">
        <v>1905</v>
      </c>
      <c r="N14" s="185" t="s">
        <v>40</v>
      </c>
      <c r="O14" s="225" t="s">
        <v>107</v>
      </c>
      <c r="P14" s="137" t="s">
        <v>11</v>
      </c>
      <c r="Q14" s="201">
        <v>795</v>
      </c>
      <c r="R14" s="184" t="s">
        <v>40</v>
      </c>
      <c r="S14" s="201">
        <v>1362</v>
      </c>
      <c r="T14" s="192" t="s">
        <v>40</v>
      </c>
      <c r="U14" s="196">
        <v>1.668</v>
      </c>
      <c r="V14" s="120" t="s">
        <v>58</v>
      </c>
      <c r="W14" s="167" t="s">
        <v>61</v>
      </c>
      <c r="X14" s="231" t="s">
        <v>9</v>
      </c>
      <c r="Y14" s="261" t="s">
        <v>322</v>
      </c>
      <c r="Z14" s="265" t="s">
        <v>138</v>
      </c>
      <c r="AA14" s="15"/>
      <c r="AD14" s="48"/>
      <c r="AE14" s="48"/>
      <c r="AF14" s="29"/>
      <c r="AG14" s="40"/>
      <c r="AH14" s="29"/>
      <c r="AI14" s="29"/>
      <c r="AJ14" s="29"/>
      <c r="AK14" s="30"/>
      <c r="AL14" s="30"/>
      <c r="AM14" s="41"/>
      <c r="AN14" s="30"/>
      <c r="AO14" s="42"/>
      <c r="AP14" s="30"/>
      <c r="AQ14" s="30"/>
      <c r="AR14" s="30"/>
      <c r="AS14" s="30"/>
      <c r="AT14" s="31"/>
      <c r="AU14" s="43"/>
      <c r="AV14" s="44"/>
      <c r="AW14" s="30"/>
      <c r="AX14" s="30"/>
      <c r="AY14" s="29"/>
      <c r="AZ14" s="29"/>
      <c r="BA14" s="50"/>
    </row>
    <row r="15" spans="1:53" s="27" customFormat="1" ht="22.5" customHeight="1">
      <c r="A15" s="132">
        <f t="shared" si="0"/>
        <v>7</v>
      </c>
      <c r="B15" s="132" t="s">
        <v>50</v>
      </c>
      <c r="C15" s="164" t="s">
        <v>35</v>
      </c>
      <c r="D15" s="165" t="s">
        <v>18</v>
      </c>
      <c r="E15" s="167">
        <v>2000</v>
      </c>
      <c r="F15" s="188">
        <v>706</v>
      </c>
      <c r="G15" s="173" t="str">
        <f>IF(F15&lt;50,"in","mm")</f>
        <v>mm</v>
      </c>
      <c r="H15" s="174" t="s">
        <v>202</v>
      </c>
      <c r="I15" s="221">
        <v>1800</v>
      </c>
      <c r="J15" s="184" t="s">
        <v>130</v>
      </c>
      <c r="K15" s="167" t="s">
        <v>231</v>
      </c>
      <c r="L15" s="167" t="s">
        <v>8</v>
      </c>
      <c r="M15" s="222">
        <v>1905</v>
      </c>
      <c r="N15" s="185" t="s">
        <v>40</v>
      </c>
      <c r="O15" s="225" t="s">
        <v>171</v>
      </c>
      <c r="P15" s="137" t="s">
        <v>8</v>
      </c>
      <c r="Q15" s="201">
        <v>860</v>
      </c>
      <c r="R15" s="184" t="s">
        <v>40</v>
      </c>
      <c r="S15" s="201">
        <v>1032</v>
      </c>
      <c r="T15" s="192" t="s">
        <v>40</v>
      </c>
      <c r="U15" s="196" t="s">
        <v>9</v>
      </c>
      <c r="V15" s="120"/>
      <c r="W15" s="167" t="s">
        <v>61</v>
      </c>
      <c r="X15" s="231" t="s">
        <v>9</v>
      </c>
      <c r="Y15" s="261" t="s">
        <v>322</v>
      </c>
      <c r="Z15" s="265" t="s">
        <v>139</v>
      </c>
      <c r="AA15" s="15"/>
      <c r="AD15" s="48"/>
      <c r="AE15" s="52"/>
      <c r="AF15" s="29"/>
      <c r="AG15" s="40"/>
      <c r="AH15" s="29"/>
      <c r="AI15" s="29"/>
      <c r="AJ15" s="29"/>
      <c r="AK15" s="30"/>
      <c r="AL15" s="30"/>
      <c r="AM15" s="41"/>
      <c r="AN15" s="30"/>
      <c r="AO15" s="42"/>
      <c r="AP15" s="30"/>
      <c r="AQ15" s="30"/>
      <c r="AR15" s="30"/>
      <c r="AS15" s="30"/>
      <c r="AT15" s="29"/>
      <c r="AU15" s="43"/>
      <c r="AV15" s="44"/>
      <c r="AW15" s="30"/>
      <c r="AX15" s="30"/>
      <c r="AY15" s="29"/>
      <c r="AZ15" s="29"/>
      <c r="BA15" s="50"/>
    </row>
    <row r="16" spans="1:53" s="27" customFormat="1" ht="22.5" customHeight="1">
      <c r="A16" s="132">
        <f t="shared" si="0"/>
        <v>8</v>
      </c>
      <c r="B16" s="132" t="s">
        <v>50</v>
      </c>
      <c r="C16" s="164" t="s">
        <v>35</v>
      </c>
      <c r="D16" s="165" t="s">
        <v>19</v>
      </c>
      <c r="E16" s="167">
        <v>2000</v>
      </c>
      <c r="F16" s="188">
        <v>820</v>
      </c>
      <c r="G16" s="173" t="str">
        <f t="shared" si="1"/>
        <v>mm</v>
      </c>
      <c r="H16" s="120"/>
      <c r="I16" s="221">
        <v>1600</v>
      </c>
      <c r="J16" s="184" t="s">
        <v>130</v>
      </c>
      <c r="K16" s="167" t="s">
        <v>312</v>
      </c>
      <c r="L16" s="167" t="s">
        <v>54</v>
      </c>
      <c r="M16" s="222">
        <v>3810</v>
      </c>
      <c r="N16" s="185" t="s">
        <v>40</v>
      </c>
      <c r="O16" s="225" t="s">
        <v>9</v>
      </c>
      <c r="P16" s="137"/>
      <c r="Q16" s="201">
        <v>1640</v>
      </c>
      <c r="R16" s="184" t="s">
        <v>40</v>
      </c>
      <c r="S16" s="201">
        <v>2120</v>
      </c>
      <c r="T16" s="192" t="s">
        <v>40</v>
      </c>
      <c r="U16" s="196" t="s">
        <v>9</v>
      </c>
      <c r="V16" s="120"/>
      <c r="W16" s="167" t="s">
        <v>61</v>
      </c>
      <c r="X16" s="231" t="s">
        <v>9</v>
      </c>
      <c r="Y16" s="261" t="s">
        <v>321</v>
      </c>
      <c r="Z16" s="265" t="s">
        <v>140</v>
      </c>
      <c r="AD16" s="48"/>
      <c r="AE16" s="52"/>
      <c r="AF16" s="29"/>
      <c r="AG16" s="40"/>
      <c r="AH16" s="29"/>
      <c r="AI16" s="45"/>
      <c r="AJ16" s="29"/>
      <c r="AK16" s="30"/>
      <c r="AL16" s="30"/>
      <c r="AM16" s="41"/>
      <c r="AN16" s="30"/>
      <c r="AO16" s="42"/>
      <c r="AP16" s="30"/>
      <c r="AQ16" s="31"/>
      <c r="AR16" s="31"/>
      <c r="AS16" s="30"/>
      <c r="AT16" s="29"/>
      <c r="AU16" s="39"/>
      <c r="AV16" s="29"/>
      <c r="AW16" s="30"/>
      <c r="AX16" s="30"/>
      <c r="AY16" s="29"/>
      <c r="AZ16" s="29"/>
      <c r="BA16" s="50"/>
    </row>
    <row r="17" spans="1:53" s="27" customFormat="1" ht="22.5" customHeight="1">
      <c r="A17" s="132">
        <f t="shared" si="0"/>
        <v>9</v>
      </c>
      <c r="B17" s="132" t="s">
        <v>50</v>
      </c>
      <c r="C17" s="164" t="s">
        <v>35</v>
      </c>
      <c r="D17" s="165" t="s">
        <v>21</v>
      </c>
      <c r="E17" s="167">
        <v>2001</v>
      </c>
      <c r="F17" s="188">
        <v>706</v>
      </c>
      <c r="G17" s="173" t="str">
        <f t="shared" si="1"/>
        <v>mm</v>
      </c>
      <c r="H17" s="120"/>
      <c r="I17" s="221">
        <v>1600</v>
      </c>
      <c r="J17" s="184" t="s">
        <v>130</v>
      </c>
      <c r="K17" s="228" t="s">
        <v>63</v>
      </c>
      <c r="L17" s="167" t="s">
        <v>54</v>
      </c>
      <c r="M17" s="222">
        <v>1905</v>
      </c>
      <c r="N17" s="185" t="s">
        <v>40</v>
      </c>
      <c r="O17" s="225" t="s">
        <v>175</v>
      </c>
      <c r="P17" s="137" t="s">
        <v>22</v>
      </c>
      <c r="Q17" s="201">
        <v>326</v>
      </c>
      <c r="R17" s="184" t="s">
        <v>40</v>
      </c>
      <c r="S17" s="201">
        <v>811</v>
      </c>
      <c r="T17" s="192" t="s">
        <v>40</v>
      </c>
      <c r="U17" s="196">
        <v>1.157</v>
      </c>
      <c r="V17" s="120" t="s">
        <v>58</v>
      </c>
      <c r="W17" s="167" t="s">
        <v>61</v>
      </c>
      <c r="X17" s="232" t="s">
        <v>206</v>
      </c>
      <c r="Y17" s="261" t="s">
        <v>322</v>
      </c>
      <c r="Z17" s="265" t="s">
        <v>141</v>
      </c>
      <c r="AD17" s="48"/>
      <c r="AE17" s="48"/>
      <c r="AF17" s="29"/>
      <c r="AG17" s="40"/>
      <c r="AH17" s="29"/>
      <c r="AI17" s="45"/>
      <c r="AJ17" s="29"/>
      <c r="AK17" s="30"/>
      <c r="AL17" s="30"/>
      <c r="AM17" s="41"/>
      <c r="AN17" s="30"/>
      <c r="AO17" s="42"/>
      <c r="AP17" s="30"/>
      <c r="AQ17" s="30"/>
      <c r="AR17" s="30"/>
      <c r="AS17" s="29"/>
      <c r="AT17" s="29"/>
      <c r="AU17" s="39"/>
      <c r="AV17" s="29"/>
      <c r="AW17" s="30"/>
      <c r="AX17" s="30"/>
      <c r="AY17" s="29"/>
      <c r="AZ17" s="29"/>
      <c r="BA17" s="50"/>
    </row>
    <row r="18" spans="1:53" s="27" customFormat="1" ht="22.5" customHeight="1">
      <c r="A18" s="132">
        <f t="shared" si="0"/>
        <v>10</v>
      </c>
      <c r="B18" s="132" t="s">
        <v>50</v>
      </c>
      <c r="C18" s="164" t="s">
        <v>35</v>
      </c>
      <c r="D18" s="165" t="s">
        <v>23</v>
      </c>
      <c r="E18" s="167">
        <v>2001</v>
      </c>
      <c r="F18" s="188">
        <v>705</v>
      </c>
      <c r="G18" s="173" t="str">
        <f t="shared" si="1"/>
        <v>mm</v>
      </c>
      <c r="H18" s="120"/>
      <c r="I18" s="221">
        <v>1625</v>
      </c>
      <c r="J18" s="184" t="s">
        <v>130</v>
      </c>
      <c r="K18" s="167" t="s">
        <v>231</v>
      </c>
      <c r="L18" s="167" t="s">
        <v>8</v>
      </c>
      <c r="M18" s="222">
        <v>1905</v>
      </c>
      <c r="N18" s="185" t="s">
        <v>40</v>
      </c>
      <c r="O18" s="225" t="s">
        <v>174</v>
      </c>
      <c r="P18" s="137" t="s">
        <v>8</v>
      </c>
      <c r="Q18" s="201">
        <v>340</v>
      </c>
      <c r="R18" s="184" t="s">
        <v>40</v>
      </c>
      <c r="S18" s="201">
        <v>790</v>
      </c>
      <c r="T18" s="192" t="s">
        <v>40</v>
      </c>
      <c r="U18" s="196">
        <v>0.875</v>
      </c>
      <c r="V18" s="120" t="s">
        <v>58</v>
      </c>
      <c r="W18" s="167" t="s">
        <v>61</v>
      </c>
      <c r="X18" s="232" t="s">
        <v>209</v>
      </c>
      <c r="Y18" s="261" t="s">
        <v>322</v>
      </c>
      <c r="Z18" s="265" t="s">
        <v>142</v>
      </c>
      <c r="AD18" s="48"/>
      <c r="AE18" s="48"/>
      <c r="AF18" s="29"/>
      <c r="AG18" s="40"/>
      <c r="AH18" s="29"/>
      <c r="AI18" s="45"/>
      <c r="AJ18" s="29"/>
      <c r="AK18" s="30"/>
      <c r="AL18" s="30"/>
      <c r="AM18" s="41"/>
      <c r="AN18" s="30"/>
      <c r="AO18" s="42"/>
      <c r="AP18" s="30"/>
      <c r="AQ18" s="30"/>
      <c r="AR18" s="30"/>
      <c r="AS18" s="29"/>
      <c r="AT18" s="29"/>
      <c r="AU18" s="39"/>
      <c r="AV18" s="29"/>
      <c r="AW18" s="30"/>
      <c r="AX18" s="30"/>
      <c r="AY18" s="29"/>
      <c r="AZ18" s="29"/>
      <c r="BA18" s="50"/>
    </row>
    <row r="19" spans="1:53" s="27" customFormat="1" ht="22.5" customHeight="1">
      <c r="A19" s="132">
        <f t="shared" si="0"/>
        <v>11</v>
      </c>
      <c r="B19" s="132" t="s">
        <v>50</v>
      </c>
      <c r="C19" s="164" t="s">
        <v>35</v>
      </c>
      <c r="D19" s="165" t="s">
        <v>24</v>
      </c>
      <c r="E19" s="167">
        <v>2001</v>
      </c>
      <c r="F19" s="188">
        <v>686</v>
      </c>
      <c r="G19" s="173" t="str">
        <f t="shared" si="1"/>
        <v>mm</v>
      </c>
      <c r="H19" s="120"/>
      <c r="I19" s="221">
        <v>1828.8</v>
      </c>
      <c r="J19" s="184" t="s">
        <v>130</v>
      </c>
      <c r="K19" s="167" t="s">
        <v>232</v>
      </c>
      <c r="L19" s="167" t="s">
        <v>54</v>
      </c>
      <c r="M19" s="222">
        <v>1905</v>
      </c>
      <c r="N19" s="185" t="s">
        <v>40</v>
      </c>
      <c r="O19" s="225" t="s">
        <v>110</v>
      </c>
      <c r="P19" s="137" t="s">
        <v>16</v>
      </c>
      <c r="Q19" s="201">
        <v>340</v>
      </c>
      <c r="R19" s="184" t="s">
        <v>40</v>
      </c>
      <c r="S19" s="201">
        <v>584</v>
      </c>
      <c r="T19" s="192" t="s">
        <v>40</v>
      </c>
      <c r="U19" s="196">
        <v>1.046</v>
      </c>
      <c r="V19" s="120" t="s">
        <v>58</v>
      </c>
      <c r="W19" s="167" t="s">
        <v>61</v>
      </c>
      <c r="X19" s="232" t="s">
        <v>205</v>
      </c>
      <c r="Y19" s="261" t="s">
        <v>321</v>
      </c>
      <c r="Z19" s="265" t="s">
        <v>143</v>
      </c>
      <c r="AD19" s="48"/>
      <c r="AE19" s="48"/>
      <c r="AF19" s="29"/>
      <c r="AG19" s="40"/>
      <c r="AH19" s="29"/>
      <c r="AI19" s="29"/>
      <c r="AJ19" s="29"/>
      <c r="AK19" s="30"/>
      <c r="AL19" s="30"/>
      <c r="AM19" s="41"/>
      <c r="AN19" s="30"/>
      <c r="AO19" s="42"/>
      <c r="AP19" s="30"/>
      <c r="AQ19" s="30"/>
      <c r="AR19" s="30"/>
      <c r="AS19" s="29"/>
      <c r="AT19" s="29"/>
      <c r="AU19" s="39"/>
      <c r="AV19" s="29"/>
      <c r="AW19" s="30"/>
      <c r="AX19" s="30"/>
      <c r="AY19" s="29"/>
      <c r="AZ19" s="29"/>
      <c r="BA19" s="50"/>
    </row>
    <row r="20" spans="1:53" s="27" customFormat="1" ht="22.5" customHeight="1">
      <c r="A20" s="132">
        <f t="shared" si="0"/>
        <v>12</v>
      </c>
      <c r="B20" s="132" t="s">
        <v>50</v>
      </c>
      <c r="C20" s="164" t="s">
        <v>67</v>
      </c>
      <c r="D20" s="162" t="s">
        <v>25</v>
      </c>
      <c r="E20" s="167">
        <v>2001</v>
      </c>
      <c r="F20" s="188">
        <v>706</v>
      </c>
      <c r="G20" s="173" t="str">
        <f>IF(F20&lt;50,"in","mm")</f>
        <v>mm</v>
      </c>
      <c r="H20" s="174" t="s">
        <v>202</v>
      </c>
      <c r="I20" s="221">
        <v>1600</v>
      </c>
      <c r="J20" s="184" t="s">
        <v>130</v>
      </c>
      <c r="K20" s="167" t="s">
        <v>64</v>
      </c>
      <c r="L20" s="167" t="s">
        <v>54</v>
      </c>
      <c r="M20" s="222">
        <v>1900</v>
      </c>
      <c r="N20" s="185" t="s">
        <v>40</v>
      </c>
      <c r="O20" s="225" t="s">
        <v>175</v>
      </c>
      <c r="P20" s="137" t="s">
        <v>16</v>
      </c>
      <c r="Q20" s="201">
        <v>700</v>
      </c>
      <c r="R20" s="184" t="s">
        <v>40</v>
      </c>
      <c r="S20" s="201">
        <v>1300</v>
      </c>
      <c r="T20" s="192" t="s">
        <v>40</v>
      </c>
      <c r="U20" s="196" t="s">
        <v>9</v>
      </c>
      <c r="V20" s="120"/>
      <c r="W20" s="167" t="s">
        <v>61</v>
      </c>
      <c r="X20" s="232" t="s">
        <v>207</v>
      </c>
      <c r="Y20" s="261" t="s">
        <v>322</v>
      </c>
      <c r="Z20" s="265" t="s">
        <v>145</v>
      </c>
      <c r="AA20" s="15"/>
      <c r="AD20" s="53"/>
      <c r="AE20" s="53"/>
      <c r="AF20" s="29"/>
      <c r="AG20" s="40"/>
      <c r="AH20" s="32"/>
      <c r="AI20" s="29"/>
      <c r="AJ20" s="29"/>
      <c r="AK20" s="30"/>
      <c r="AL20" s="30"/>
      <c r="AM20" s="41"/>
      <c r="AN20" s="30"/>
      <c r="AO20" s="42"/>
      <c r="AP20" s="30"/>
      <c r="AQ20" s="29"/>
      <c r="AR20" s="32"/>
      <c r="AS20" s="29"/>
      <c r="AT20" s="29"/>
      <c r="AU20" s="39"/>
      <c r="AV20" s="32"/>
      <c r="AW20" s="29"/>
      <c r="AX20" s="29"/>
      <c r="AY20" s="29"/>
      <c r="AZ20" s="29"/>
      <c r="BA20" s="50"/>
    </row>
    <row r="21" spans="1:53" s="27" customFormat="1" ht="22.5" customHeight="1">
      <c r="A21" s="132">
        <f t="shared" si="0"/>
        <v>13</v>
      </c>
      <c r="B21" s="132" t="s">
        <v>50</v>
      </c>
      <c r="C21" s="164" t="s">
        <v>35</v>
      </c>
      <c r="D21" s="165" t="s">
        <v>26</v>
      </c>
      <c r="E21" s="167">
        <v>2002</v>
      </c>
      <c r="F21" s="188">
        <v>686</v>
      </c>
      <c r="G21" s="173" t="str">
        <f t="shared" si="1"/>
        <v>mm</v>
      </c>
      <c r="H21" s="120"/>
      <c r="I21" s="221"/>
      <c r="J21" s="184"/>
      <c r="K21" s="167" t="s">
        <v>131</v>
      </c>
      <c r="L21" s="167" t="s">
        <v>8</v>
      </c>
      <c r="M21" s="222">
        <v>1905</v>
      </c>
      <c r="N21" s="185" t="s">
        <v>40</v>
      </c>
      <c r="O21" s="225" t="s">
        <v>110</v>
      </c>
      <c r="P21" s="137" t="s">
        <v>16</v>
      </c>
      <c r="Q21" s="201">
        <v>570</v>
      </c>
      <c r="R21" s="184" t="s">
        <v>40</v>
      </c>
      <c r="S21" s="201">
        <v>688</v>
      </c>
      <c r="T21" s="192" t="s">
        <v>40</v>
      </c>
      <c r="U21" s="196">
        <v>1.184</v>
      </c>
      <c r="V21" s="120" t="s">
        <v>58</v>
      </c>
      <c r="W21" s="167" t="s">
        <v>61</v>
      </c>
      <c r="X21" s="232" t="s">
        <v>205</v>
      </c>
      <c r="Y21" s="261" t="s">
        <v>322</v>
      </c>
      <c r="Z21" s="265" t="s">
        <v>146</v>
      </c>
      <c r="AD21" s="53"/>
      <c r="AE21" s="53"/>
      <c r="AF21" s="29"/>
      <c r="AG21" s="40"/>
      <c r="AH21" s="32"/>
      <c r="AI21" s="45"/>
      <c r="AJ21" s="32"/>
      <c r="AK21" s="29"/>
      <c r="AL21" s="29"/>
      <c r="AM21" s="29"/>
      <c r="AN21" s="29"/>
      <c r="AO21" s="35"/>
      <c r="AP21" s="29"/>
      <c r="AQ21" s="29"/>
      <c r="AR21" s="32"/>
      <c r="AS21" s="29"/>
      <c r="AT21" s="29"/>
      <c r="AU21" s="39"/>
      <c r="AV21" s="32"/>
      <c r="AW21" s="30"/>
      <c r="AX21" s="29"/>
      <c r="AY21" s="29"/>
      <c r="AZ21" s="29"/>
      <c r="BA21" s="50"/>
    </row>
    <row r="22" spans="1:53" s="27" customFormat="1" ht="22.5" customHeight="1">
      <c r="A22" s="132">
        <f t="shared" si="0"/>
        <v>14</v>
      </c>
      <c r="B22" s="132" t="s">
        <v>50</v>
      </c>
      <c r="C22" s="164" t="s">
        <v>35</v>
      </c>
      <c r="D22" s="165" t="s">
        <v>27</v>
      </c>
      <c r="E22" s="167">
        <v>2002</v>
      </c>
      <c r="F22" s="188">
        <v>706</v>
      </c>
      <c r="G22" s="173" t="str">
        <f t="shared" si="1"/>
        <v>mm</v>
      </c>
      <c r="H22" s="175"/>
      <c r="I22" s="221">
        <v>1830</v>
      </c>
      <c r="J22" s="184" t="s">
        <v>130</v>
      </c>
      <c r="K22" s="167" t="s">
        <v>229</v>
      </c>
      <c r="L22" s="167" t="s">
        <v>54</v>
      </c>
      <c r="M22" s="222">
        <v>1905</v>
      </c>
      <c r="N22" s="185" t="s">
        <v>40</v>
      </c>
      <c r="O22" s="225" t="s">
        <v>110</v>
      </c>
      <c r="P22" s="137" t="s">
        <v>69</v>
      </c>
      <c r="Q22" s="201">
        <v>265</v>
      </c>
      <c r="R22" s="184" t="s">
        <v>40</v>
      </c>
      <c r="S22" s="201">
        <v>837</v>
      </c>
      <c r="T22" s="192" t="s">
        <v>40</v>
      </c>
      <c r="U22" s="196">
        <v>1.2</v>
      </c>
      <c r="V22" s="120" t="s">
        <v>58</v>
      </c>
      <c r="W22" s="167" t="s">
        <v>61</v>
      </c>
      <c r="X22" s="231" t="s">
        <v>9</v>
      </c>
      <c r="Y22" s="261" t="s">
        <v>322</v>
      </c>
      <c r="Z22" s="265" t="s">
        <v>147</v>
      </c>
      <c r="AD22" s="53"/>
      <c r="AE22" s="53"/>
      <c r="AF22" s="29"/>
      <c r="AG22" s="40"/>
      <c r="AH22" s="32"/>
      <c r="AI22" s="45"/>
      <c r="AJ22" s="32"/>
      <c r="AK22" s="29"/>
      <c r="AL22" s="29"/>
      <c r="AM22" s="29"/>
      <c r="AN22" s="29"/>
      <c r="AO22" s="35"/>
      <c r="AP22" s="32"/>
      <c r="AQ22" s="32"/>
      <c r="AR22" s="32"/>
      <c r="AS22" s="29"/>
      <c r="AT22" s="29"/>
      <c r="AU22" s="39"/>
      <c r="AV22" s="32"/>
      <c r="AW22" s="29"/>
      <c r="AX22" s="32"/>
      <c r="AY22" s="29"/>
      <c r="AZ22" s="29"/>
      <c r="BA22" s="50"/>
    </row>
    <row r="23" spans="1:53" s="27" customFormat="1" ht="22.5" customHeight="1">
      <c r="A23" s="132">
        <f t="shared" si="0"/>
        <v>15</v>
      </c>
      <c r="B23" s="132" t="s">
        <v>50</v>
      </c>
      <c r="C23" s="164" t="s">
        <v>36</v>
      </c>
      <c r="D23" s="165" t="s">
        <v>28</v>
      </c>
      <c r="E23" s="167">
        <v>2002</v>
      </c>
      <c r="F23" s="188">
        <v>787</v>
      </c>
      <c r="G23" s="173" t="str">
        <f t="shared" si="1"/>
        <v>mm</v>
      </c>
      <c r="H23" s="120"/>
      <c r="I23" s="221">
        <v>1828.8</v>
      </c>
      <c r="J23" s="184" t="s">
        <v>130</v>
      </c>
      <c r="K23" s="167" t="s">
        <v>119</v>
      </c>
      <c r="L23" s="167" t="s">
        <v>54</v>
      </c>
      <c r="M23" s="222">
        <v>1905</v>
      </c>
      <c r="N23" s="185" t="s">
        <v>40</v>
      </c>
      <c r="O23" s="225" t="s">
        <v>111</v>
      </c>
      <c r="P23" s="137" t="s">
        <v>16</v>
      </c>
      <c r="Q23" s="201">
        <v>652</v>
      </c>
      <c r="R23" s="184" t="s">
        <v>40</v>
      </c>
      <c r="S23" s="201">
        <v>1094</v>
      </c>
      <c r="T23" s="192" t="s">
        <v>40</v>
      </c>
      <c r="U23" s="196">
        <v>1.26</v>
      </c>
      <c r="V23" s="120" t="s">
        <v>58</v>
      </c>
      <c r="W23" s="167" t="s">
        <v>61</v>
      </c>
      <c r="X23" s="232" t="s">
        <v>210</v>
      </c>
      <c r="Y23" s="261" t="s">
        <v>321</v>
      </c>
      <c r="Z23" s="265" t="s">
        <v>148</v>
      </c>
      <c r="AD23" s="53"/>
      <c r="AE23" s="53"/>
      <c r="AF23" s="29"/>
      <c r="AG23" s="40"/>
      <c r="AH23" s="32"/>
      <c r="AI23" s="29"/>
      <c r="AJ23" s="32"/>
      <c r="AK23" s="35"/>
      <c r="AL23" s="29"/>
      <c r="AM23" s="29"/>
      <c r="AN23" s="29"/>
      <c r="AO23" s="35"/>
      <c r="AP23" s="32"/>
      <c r="AQ23" s="32"/>
      <c r="AR23" s="32"/>
      <c r="AS23" s="29"/>
      <c r="AT23" s="29"/>
      <c r="AU23" s="39"/>
      <c r="AV23" s="32"/>
      <c r="AW23" s="32"/>
      <c r="AX23" s="32"/>
      <c r="AY23" s="29"/>
      <c r="AZ23" s="29"/>
      <c r="BA23" s="50"/>
    </row>
    <row r="24" spans="1:53" s="27" customFormat="1" ht="22.5" customHeight="1">
      <c r="A24" s="132">
        <f t="shared" si="0"/>
        <v>16</v>
      </c>
      <c r="B24" s="132" t="s">
        <v>50</v>
      </c>
      <c r="C24" s="164" t="s">
        <v>36</v>
      </c>
      <c r="D24" s="165" t="s">
        <v>30</v>
      </c>
      <c r="E24" s="167">
        <v>2002</v>
      </c>
      <c r="F24" s="188">
        <v>787</v>
      </c>
      <c r="G24" s="173" t="str">
        <f t="shared" si="1"/>
        <v>mm</v>
      </c>
      <c r="H24" s="120"/>
      <c r="I24" s="221">
        <v>1828.8</v>
      </c>
      <c r="J24" s="184" t="s">
        <v>130</v>
      </c>
      <c r="K24" s="167" t="s">
        <v>119</v>
      </c>
      <c r="L24" s="167" t="s">
        <v>54</v>
      </c>
      <c r="M24" s="222">
        <v>1905</v>
      </c>
      <c r="N24" s="185" t="s">
        <v>40</v>
      </c>
      <c r="O24" s="225" t="s">
        <v>111</v>
      </c>
      <c r="P24" s="137" t="s">
        <v>16</v>
      </c>
      <c r="Q24" s="201">
        <v>611</v>
      </c>
      <c r="R24" s="184" t="s">
        <v>40</v>
      </c>
      <c r="S24" s="201">
        <v>1024</v>
      </c>
      <c r="T24" s="192" t="s">
        <v>40</v>
      </c>
      <c r="U24" s="196">
        <v>1.453</v>
      </c>
      <c r="V24" s="120" t="s">
        <v>58</v>
      </c>
      <c r="W24" s="167" t="s">
        <v>61</v>
      </c>
      <c r="X24" s="232" t="s">
        <v>210</v>
      </c>
      <c r="Y24" s="261" t="s">
        <v>321</v>
      </c>
      <c r="Z24" s="265" t="s">
        <v>149</v>
      </c>
      <c r="AD24" s="53"/>
      <c r="AE24" s="53"/>
      <c r="AF24" s="29"/>
      <c r="AG24" s="40"/>
      <c r="AH24" s="32"/>
      <c r="AI24" s="32"/>
      <c r="AJ24" s="32"/>
      <c r="AK24" s="32"/>
      <c r="AL24" s="29"/>
      <c r="AM24" s="29"/>
      <c r="AN24" s="29"/>
      <c r="AO24" s="46"/>
      <c r="AP24" s="32"/>
      <c r="AQ24" s="32"/>
      <c r="AR24" s="32"/>
      <c r="AS24" s="29"/>
      <c r="AT24" s="29"/>
      <c r="AU24" s="39"/>
      <c r="AV24" s="32"/>
      <c r="AW24" s="32"/>
      <c r="AX24" s="32"/>
      <c r="AY24" s="29"/>
      <c r="AZ24" s="29"/>
      <c r="BA24" s="50"/>
    </row>
    <row r="25" spans="1:53" s="27" customFormat="1" ht="22.5" customHeight="1">
      <c r="A25" s="132">
        <f t="shared" si="0"/>
        <v>17</v>
      </c>
      <c r="B25" s="132" t="s">
        <v>50</v>
      </c>
      <c r="C25" s="164" t="s">
        <v>36</v>
      </c>
      <c r="D25" s="165" t="s">
        <v>31</v>
      </c>
      <c r="E25" s="167">
        <v>2002</v>
      </c>
      <c r="F25" s="188">
        <v>787</v>
      </c>
      <c r="G25" s="173" t="str">
        <f t="shared" si="1"/>
        <v>mm</v>
      </c>
      <c r="H25" s="120"/>
      <c r="I25" s="221">
        <v>1828.8</v>
      </c>
      <c r="J25" s="184" t="s">
        <v>130</v>
      </c>
      <c r="K25" s="167" t="s">
        <v>119</v>
      </c>
      <c r="L25" s="167" t="s">
        <v>54</v>
      </c>
      <c r="M25" s="222">
        <v>476.25</v>
      </c>
      <c r="N25" s="185" t="s">
        <v>40</v>
      </c>
      <c r="O25" s="225" t="s">
        <v>111</v>
      </c>
      <c r="P25" s="137" t="s">
        <v>16</v>
      </c>
      <c r="Q25" s="201">
        <v>305</v>
      </c>
      <c r="R25" s="184" t="s">
        <v>40</v>
      </c>
      <c r="S25" s="201">
        <v>447</v>
      </c>
      <c r="T25" s="192" t="s">
        <v>40</v>
      </c>
      <c r="U25" s="196">
        <v>0.931</v>
      </c>
      <c r="V25" s="120" t="s">
        <v>58</v>
      </c>
      <c r="W25" s="167" t="s">
        <v>61</v>
      </c>
      <c r="X25" s="232" t="s">
        <v>210</v>
      </c>
      <c r="Y25" s="261" t="s">
        <v>321</v>
      </c>
      <c r="Z25" s="265" t="s">
        <v>150</v>
      </c>
      <c r="AD25" s="53"/>
      <c r="AE25" s="53"/>
      <c r="AF25" s="29"/>
      <c r="AG25" s="40"/>
      <c r="AH25" s="32"/>
      <c r="AI25" s="32"/>
      <c r="AJ25" s="32"/>
      <c r="AK25" s="32"/>
      <c r="AL25" s="29"/>
      <c r="AM25" s="29"/>
      <c r="AN25" s="29"/>
      <c r="AO25" s="46"/>
      <c r="AP25" s="32"/>
      <c r="AQ25" s="32"/>
      <c r="AR25" s="32"/>
      <c r="AS25" s="29"/>
      <c r="AT25" s="29"/>
      <c r="AU25" s="39"/>
      <c r="AV25" s="32"/>
      <c r="AW25" s="32"/>
      <c r="AX25" s="32"/>
      <c r="AY25" s="29"/>
      <c r="AZ25" s="29"/>
      <c r="BA25" s="50"/>
    </row>
    <row r="26" spans="1:52" ht="22.5" customHeight="1">
      <c r="A26" s="132">
        <f t="shared" si="0"/>
        <v>18</v>
      </c>
      <c r="B26" s="132" t="s">
        <v>50</v>
      </c>
      <c r="C26" s="164" t="s">
        <v>36</v>
      </c>
      <c r="D26" s="165" t="s">
        <v>32</v>
      </c>
      <c r="E26" s="167">
        <v>2002</v>
      </c>
      <c r="F26" s="188">
        <v>706</v>
      </c>
      <c r="G26" s="173" t="str">
        <f t="shared" si="1"/>
        <v>mm</v>
      </c>
      <c r="H26" s="137"/>
      <c r="I26" s="221">
        <v>1346.1999999999998</v>
      </c>
      <c r="J26" s="184" t="s">
        <v>130</v>
      </c>
      <c r="K26" s="167" t="s">
        <v>119</v>
      </c>
      <c r="L26" s="167" t="s">
        <v>54</v>
      </c>
      <c r="M26" s="222">
        <v>1905</v>
      </c>
      <c r="N26" s="185" t="s">
        <v>40</v>
      </c>
      <c r="O26" s="225" t="s">
        <v>110</v>
      </c>
      <c r="P26" s="137" t="s">
        <v>8</v>
      </c>
      <c r="Q26" s="201" t="s">
        <v>9</v>
      </c>
      <c r="R26" s="184"/>
      <c r="S26" s="201">
        <v>970</v>
      </c>
      <c r="T26" s="192" t="s">
        <v>40</v>
      </c>
      <c r="U26" s="196">
        <v>1.01</v>
      </c>
      <c r="V26" s="120" t="s">
        <v>58</v>
      </c>
      <c r="W26" s="167" t="s">
        <v>61</v>
      </c>
      <c r="X26" s="232" t="s">
        <v>205</v>
      </c>
      <c r="Y26" s="261" t="s">
        <v>321</v>
      </c>
      <c r="Z26" s="265" t="s">
        <v>151</v>
      </c>
      <c r="AD26" s="53"/>
      <c r="AE26" s="53"/>
      <c r="AF26" s="29"/>
      <c r="AG26" s="32"/>
      <c r="AH26" s="32"/>
      <c r="AI26" s="32"/>
      <c r="AJ26" s="32"/>
      <c r="AK26" s="32"/>
      <c r="AL26" s="29"/>
      <c r="AM26" s="29"/>
      <c r="AN26" s="29"/>
      <c r="AO26" s="46"/>
      <c r="AP26" s="32"/>
      <c r="AQ26" s="32"/>
      <c r="AR26" s="32"/>
      <c r="AS26" s="29"/>
      <c r="AT26" s="29"/>
      <c r="AU26" s="39"/>
      <c r="AV26" s="32"/>
      <c r="AW26" s="32"/>
      <c r="AX26" s="32"/>
      <c r="AY26" s="29"/>
      <c r="AZ26" s="29"/>
    </row>
    <row r="27" spans="1:52" ht="22.5" customHeight="1">
      <c r="A27" s="132">
        <f t="shared" si="0"/>
        <v>19</v>
      </c>
      <c r="B27" s="132" t="s">
        <v>50</v>
      </c>
      <c r="C27" s="164" t="s">
        <v>233</v>
      </c>
      <c r="D27" s="165" t="s">
        <v>276</v>
      </c>
      <c r="E27" s="167">
        <v>2002</v>
      </c>
      <c r="F27" s="188">
        <v>706</v>
      </c>
      <c r="G27" s="173" t="str">
        <f t="shared" si="1"/>
        <v>mm</v>
      </c>
      <c r="H27" s="174" t="s">
        <v>202</v>
      </c>
      <c r="I27" s="221">
        <v>1830</v>
      </c>
      <c r="J27" s="184" t="s">
        <v>130</v>
      </c>
      <c r="K27" s="167" t="s">
        <v>236</v>
      </c>
      <c r="L27" s="167" t="s">
        <v>54</v>
      </c>
      <c r="M27" s="222">
        <v>1900</v>
      </c>
      <c r="N27" s="185" t="s">
        <v>40</v>
      </c>
      <c r="O27" s="225" t="s">
        <v>234</v>
      </c>
      <c r="P27" s="137" t="s">
        <v>16</v>
      </c>
      <c r="Q27" s="201" t="s">
        <v>9</v>
      </c>
      <c r="R27" s="184"/>
      <c r="S27" s="201">
        <v>1030</v>
      </c>
      <c r="T27" s="192" t="s">
        <v>40</v>
      </c>
      <c r="U27" s="196" t="s">
        <v>9</v>
      </c>
      <c r="V27" s="120"/>
      <c r="W27" s="167" t="s">
        <v>61</v>
      </c>
      <c r="X27" s="232" t="s">
        <v>235</v>
      </c>
      <c r="Y27" s="261" t="s">
        <v>322</v>
      </c>
      <c r="Z27" s="265" t="s">
        <v>238</v>
      </c>
      <c r="AD27" s="53"/>
      <c r="AE27" s="53"/>
      <c r="AF27" s="29"/>
      <c r="AG27" s="32"/>
      <c r="AH27" s="32"/>
      <c r="AI27" s="32"/>
      <c r="AJ27" s="32"/>
      <c r="AK27" s="32"/>
      <c r="AL27" s="29"/>
      <c r="AM27" s="29"/>
      <c r="AN27" s="29"/>
      <c r="AO27" s="46"/>
      <c r="AP27" s="32"/>
      <c r="AQ27" s="32"/>
      <c r="AR27" s="32"/>
      <c r="AS27" s="29"/>
      <c r="AT27" s="29"/>
      <c r="AU27" s="39"/>
      <c r="AV27" s="32"/>
      <c r="AW27" s="32"/>
      <c r="AX27" s="32"/>
      <c r="AY27" s="29"/>
      <c r="AZ27" s="29"/>
    </row>
    <row r="28" spans="1:52" ht="22.5" customHeight="1">
      <c r="A28" s="132">
        <f t="shared" si="0"/>
        <v>20</v>
      </c>
      <c r="B28" s="132" t="s">
        <v>50</v>
      </c>
      <c r="C28" s="164" t="s">
        <v>233</v>
      </c>
      <c r="D28" s="165" t="s">
        <v>277</v>
      </c>
      <c r="E28" s="167">
        <v>2002</v>
      </c>
      <c r="F28" s="188">
        <v>706</v>
      </c>
      <c r="G28" s="173" t="str">
        <f t="shared" si="1"/>
        <v>mm</v>
      </c>
      <c r="H28" s="174" t="s">
        <v>202</v>
      </c>
      <c r="I28" s="221">
        <v>1830</v>
      </c>
      <c r="J28" s="184" t="s">
        <v>130</v>
      </c>
      <c r="K28" s="167" t="s">
        <v>236</v>
      </c>
      <c r="L28" s="167" t="s">
        <v>54</v>
      </c>
      <c r="M28" s="222">
        <v>1900</v>
      </c>
      <c r="N28" s="185" t="s">
        <v>40</v>
      </c>
      <c r="O28" s="225" t="s">
        <v>234</v>
      </c>
      <c r="P28" s="137" t="s">
        <v>16</v>
      </c>
      <c r="Q28" s="201" t="s">
        <v>9</v>
      </c>
      <c r="R28" s="184"/>
      <c r="S28" s="201">
        <v>1110</v>
      </c>
      <c r="T28" s="192" t="s">
        <v>40</v>
      </c>
      <c r="U28" s="196" t="s">
        <v>9</v>
      </c>
      <c r="V28" s="120"/>
      <c r="W28" s="167" t="s">
        <v>61</v>
      </c>
      <c r="X28" s="232" t="s">
        <v>237</v>
      </c>
      <c r="Y28" s="261" t="s">
        <v>322</v>
      </c>
      <c r="Z28" s="265" t="s">
        <v>239</v>
      </c>
      <c r="AD28" s="53"/>
      <c r="AE28" s="53"/>
      <c r="AF28" s="29"/>
      <c r="AG28" s="32"/>
      <c r="AH28" s="32"/>
      <c r="AI28" s="32"/>
      <c r="AJ28" s="32"/>
      <c r="AK28" s="32"/>
      <c r="AL28" s="29"/>
      <c r="AM28" s="29"/>
      <c r="AN28" s="29"/>
      <c r="AO28" s="46"/>
      <c r="AP28" s="32"/>
      <c r="AQ28" s="32"/>
      <c r="AR28" s="32"/>
      <c r="AS28" s="29"/>
      <c r="AT28" s="29"/>
      <c r="AU28" s="39"/>
      <c r="AV28" s="32"/>
      <c r="AW28" s="32"/>
      <c r="AX28" s="32"/>
      <c r="AY28" s="29"/>
      <c r="AZ28" s="29"/>
    </row>
    <row r="29" spans="1:52" ht="29.25" customHeight="1">
      <c r="A29" s="132">
        <f t="shared" si="0"/>
        <v>21</v>
      </c>
      <c r="B29" s="132" t="s">
        <v>50</v>
      </c>
      <c r="C29" s="164" t="s">
        <v>67</v>
      </c>
      <c r="D29" s="165" t="s">
        <v>33</v>
      </c>
      <c r="E29" s="167">
        <v>2003</v>
      </c>
      <c r="F29" s="188">
        <v>706</v>
      </c>
      <c r="G29" s="173" t="str">
        <f>IF(F29&lt;50,"in","mm")</f>
        <v>mm</v>
      </c>
      <c r="H29" s="174" t="s">
        <v>202</v>
      </c>
      <c r="I29" s="221">
        <v>1600</v>
      </c>
      <c r="J29" s="184" t="s">
        <v>130</v>
      </c>
      <c r="K29" s="228" t="s">
        <v>71</v>
      </c>
      <c r="L29" s="167" t="s">
        <v>54</v>
      </c>
      <c r="M29" s="222">
        <v>1900</v>
      </c>
      <c r="N29" s="185" t="s">
        <v>40</v>
      </c>
      <c r="O29" s="225" t="s">
        <v>175</v>
      </c>
      <c r="P29" s="137" t="s">
        <v>22</v>
      </c>
      <c r="Q29" s="201">
        <v>600</v>
      </c>
      <c r="R29" s="184" t="s">
        <v>40</v>
      </c>
      <c r="S29" s="201">
        <v>700</v>
      </c>
      <c r="T29" s="192" t="s">
        <v>40</v>
      </c>
      <c r="U29" s="196" t="s">
        <v>9</v>
      </c>
      <c r="V29" s="137"/>
      <c r="W29" s="167" t="s">
        <v>61</v>
      </c>
      <c r="X29" s="232" t="s">
        <v>208</v>
      </c>
      <c r="Y29" s="261" t="s">
        <v>322</v>
      </c>
      <c r="Z29" s="265" t="s">
        <v>152</v>
      </c>
      <c r="AD29" s="48"/>
      <c r="AE29" s="49"/>
      <c r="AF29" s="29"/>
      <c r="AG29" s="34"/>
      <c r="AH29" s="29"/>
      <c r="AI29" s="29"/>
      <c r="AJ29" s="29"/>
      <c r="AK29" s="29"/>
      <c r="AL29" s="29"/>
      <c r="AM29" s="29"/>
      <c r="AN29" s="29"/>
      <c r="AO29" s="35"/>
      <c r="AP29" s="29"/>
      <c r="AQ29" s="29"/>
      <c r="AR29" s="29"/>
      <c r="AS29" s="29"/>
      <c r="AT29" s="29"/>
      <c r="AU29" s="39"/>
      <c r="AV29" s="29"/>
      <c r="AW29" s="29"/>
      <c r="AX29" s="29"/>
      <c r="AY29" s="29"/>
      <c r="AZ29" s="29"/>
    </row>
    <row r="30" spans="1:52" ht="22.5" customHeight="1">
      <c r="A30" s="132">
        <f t="shared" si="0"/>
        <v>22</v>
      </c>
      <c r="B30" s="132" t="s">
        <v>50</v>
      </c>
      <c r="C30" s="164" t="s">
        <v>36</v>
      </c>
      <c r="D30" s="165" t="s">
        <v>70</v>
      </c>
      <c r="E30" s="167">
        <v>2004</v>
      </c>
      <c r="F30" s="188">
        <v>787</v>
      </c>
      <c r="G30" s="173" t="str">
        <f t="shared" si="1"/>
        <v>mm</v>
      </c>
      <c r="H30" s="137"/>
      <c r="I30" s="221">
        <v>1828.8</v>
      </c>
      <c r="J30" s="184" t="s">
        <v>130</v>
      </c>
      <c r="K30" s="167" t="s">
        <v>119</v>
      </c>
      <c r="L30" s="167" t="s">
        <v>54</v>
      </c>
      <c r="M30" s="222">
        <v>1905</v>
      </c>
      <c r="N30" s="185" t="s">
        <v>40</v>
      </c>
      <c r="O30" s="225" t="s">
        <v>112</v>
      </c>
      <c r="P30" s="137" t="s">
        <v>11</v>
      </c>
      <c r="Q30" s="201">
        <v>1089</v>
      </c>
      <c r="R30" s="184" t="s">
        <v>40</v>
      </c>
      <c r="S30" s="201">
        <v>1447</v>
      </c>
      <c r="T30" s="192" t="s">
        <v>40</v>
      </c>
      <c r="U30" s="196">
        <v>1.456</v>
      </c>
      <c r="V30" s="120" t="s">
        <v>58</v>
      </c>
      <c r="W30" s="167" t="s">
        <v>62</v>
      </c>
      <c r="X30" s="231" t="s">
        <v>9</v>
      </c>
      <c r="Y30" s="261" t="s">
        <v>321</v>
      </c>
      <c r="Z30" s="265" t="s">
        <v>153</v>
      </c>
      <c r="AD30" s="48"/>
      <c r="AE30" s="49"/>
      <c r="AF30" s="29"/>
      <c r="AG30" s="34"/>
      <c r="AH30" s="29"/>
      <c r="AI30" s="29"/>
      <c r="AJ30" s="29"/>
      <c r="AK30" s="29"/>
      <c r="AL30" s="29"/>
      <c r="AM30" s="29"/>
      <c r="AN30" s="29"/>
      <c r="AO30" s="35"/>
      <c r="AP30" s="29"/>
      <c r="AQ30" s="29"/>
      <c r="AR30" s="29"/>
      <c r="AS30" s="29"/>
      <c r="AT30" s="29"/>
      <c r="AU30" s="39"/>
      <c r="AV30" s="29"/>
      <c r="AW30" s="29"/>
      <c r="AX30" s="29"/>
      <c r="AY30" s="29"/>
      <c r="AZ30" s="29"/>
    </row>
    <row r="31" spans="1:52" ht="22.5" customHeight="1">
      <c r="A31" s="132">
        <f t="shared" si="0"/>
        <v>23</v>
      </c>
      <c r="B31" s="132" t="s">
        <v>50</v>
      </c>
      <c r="C31" s="164" t="s">
        <v>36</v>
      </c>
      <c r="D31" s="165" t="s">
        <v>72</v>
      </c>
      <c r="E31" s="167">
        <v>2004</v>
      </c>
      <c r="F31" s="188">
        <v>787</v>
      </c>
      <c r="G31" s="173" t="str">
        <f t="shared" si="1"/>
        <v>mm</v>
      </c>
      <c r="H31" s="137"/>
      <c r="I31" s="221">
        <v>1828.8</v>
      </c>
      <c r="J31" s="184" t="s">
        <v>130</v>
      </c>
      <c r="K31" s="167" t="s">
        <v>119</v>
      </c>
      <c r="L31" s="167" t="s">
        <v>54</v>
      </c>
      <c r="M31" s="222">
        <v>1905</v>
      </c>
      <c r="N31" s="185" t="s">
        <v>40</v>
      </c>
      <c r="O31" s="225" t="s">
        <v>112</v>
      </c>
      <c r="P31" s="137" t="s">
        <v>11</v>
      </c>
      <c r="Q31" s="201">
        <v>803</v>
      </c>
      <c r="R31" s="184" t="s">
        <v>40</v>
      </c>
      <c r="S31" s="201">
        <v>1114</v>
      </c>
      <c r="T31" s="192" t="s">
        <v>40</v>
      </c>
      <c r="U31" s="196">
        <v>1.234</v>
      </c>
      <c r="V31" s="120" t="s">
        <v>58</v>
      </c>
      <c r="W31" s="167" t="s">
        <v>62</v>
      </c>
      <c r="X31" s="231" t="s">
        <v>9</v>
      </c>
      <c r="Y31" s="261" t="s">
        <v>321</v>
      </c>
      <c r="Z31" s="265" t="s">
        <v>150</v>
      </c>
      <c r="AD31" s="48"/>
      <c r="AE31" s="49"/>
      <c r="AF31" s="29"/>
      <c r="AG31" s="34"/>
      <c r="AH31" s="29"/>
      <c r="AI31" s="29"/>
      <c r="AJ31" s="29"/>
      <c r="AK31" s="29"/>
      <c r="AL31" s="29"/>
      <c r="AM31" s="29"/>
      <c r="AN31" s="29"/>
      <c r="AO31" s="35"/>
      <c r="AP31" s="29"/>
      <c r="AQ31" s="29"/>
      <c r="AR31" s="29"/>
      <c r="AS31" s="29"/>
      <c r="AT31" s="29"/>
      <c r="AU31" s="39"/>
      <c r="AV31" s="29"/>
      <c r="AW31" s="29"/>
      <c r="AX31" s="29"/>
      <c r="AY31" s="29"/>
      <c r="AZ31" s="29"/>
    </row>
    <row r="32" spans="1:52" ht="22.5" customHeight="1">
      <c r="A32" s="132">
        <f t="shared" si="0"/>
        <v>24</v>
      </c>
      <c r="B32" s="132" t="s">
        <v>50</v>
      </c>
      <c r="C32" s="164" t="s">
        <v>36</v>
      </c>
      <c r="D32" s="165" t="s">
        <v>74</v>
      </c>
      <c r="E32" s="167">
        <v>2005</v>
      </c>
      <c r="F32" s="188">
        <v>706</v>
      </c>
      <c r="G32" s="173" t="str">
        <f t="shared" si="1"/>
        <v>mm</v>
      </c>
      <c r="H32" s="137"/>
      <c r="I32" s="221">
        <v>1828.8</v>
      </c>
      <c r="J32" s="184" t="s">
        <v>130</v>
      </c>
      <c r="K32" s="167" t="s">
        <v>119</v>
      </c>
      <c r="L32" s="167" t="s">
        <v>54</v>
      </c>
      <c r="M32" s="222">
        <v>1905</v>
      </c>
      <c r="N32" s="185" t="s">
        <v>40</v>
      </c>
      <c r="O32" s="225" t="s">
        <v>241</v>
      </c>
      <c r="P32" s="137" t="s">
        <v>8</v>
      </c>
      <c r="Q32" s="201">
        <v>845</v>
      </c>
      <c r="R32" s="184" t="s">
        <v>40</v>
      </c>
      <c r="S32" s="201">
        <v>1196</v>
      </c>
      <c r="T32" s="192" t="s">
        <v>40</v>
      </c>
      <c r="U32" s="196">
        <v>1.395</v>
      </c>
      <c r="V32" s="120" t="s">
        <v>58</v>
      </c>
      <c r="W32" s="167" t="s">
        <v>62</v>
      </c>
      <c r="X32" s="231" t="s">
        <v>9</v>
      </c>
      <c r="Y32" s="261" t="s">
        <v>322</v>
      </c>
      <c r="Z32" s="264" t="s">
        <v>73</v>
      </c>
      <c r="AD32" s="48"/>
      <c r="AE32" s="49"/>
      <c r="AF32" s="29"/>
      <c r="AG32" s="34"/>
      <c r="AH32" s="29"/>
      <c r="AI32" s="29"/>
      <c r="AJ32" s="29"/>
      <c r="AK32" s="29"/>
      <c r="AL32" s="29"/>
      <c r="AM32" s="29"/>
      <c r="AN32" s="29"/>
      <c r="AO32" s="35"/>
      <c r="AP32" s="29"/>
      <c r="AQ32" s="29"/>
      <c r="AR32" s="29"/>
      <c r="AS32" s="29"/>
      <c r="AT32" s="29"/>
      <c r="AU32" s="39"/>
      <c r="AV32" s="29"/>
      <c r="AW32" s="29"/>
      <c r="AX32" s="29"/>
      <c r="AY32" s="29"/>
      <c r="AZ32" s="29"/>
    </row>
    <row r="33" spans="1:52" ht="22.5" customHeight="1">
      <c r="A33" s="132">
        <f t="shared" si="0"/>
        <v>25</v>
      </c>
      <c r="B33" s="132" t="s">
        <v>50</v>
      </c>
      <c r="C33" s="164" t="s">
        <v>35</v>
      </c>
      <c r="D33" s="165" t="s">
        <v>77</v>
      </c>
      <c r="E33" s="167">
        <v>2005</v>
      </c>
      <c r="F33" s="188">
        <v>787</v>
      </c>
      <c r="G33" s="173" t="str">
        <f t="shared" si="1"/>
        <v>mm</v>
      </c>
      <c r="H33" s="137"/>
      <c r="I33" s="221">
        <v>1828.8</v>
      </c>
      <c r="J33" s="184" t="s">
        <v>130</v>
      </c>
      <c r="K33" s="167" t="s">
        <v>133</v>
      </c>
      <c r="L33" s="167" t="s">
        <v>75</v>
      </c>
      <c r="M33" s="222">
        <v>1905</v>
      </c>
      <c r="N33" s="185" t="s">
        <v>40</v>
      </c>
      <c r="O33" s="226" t="s">
        <v>9</v>
      </c>
      <c r="P33" s="137"/>
      <c r="Q33" s="201">
        <v>730</v>
      </c>
      <c r="R33" s="184" t="s">
        <v>40</v>
      </c>
      <c r="S33" s="201">
        <v>1040</v>
      </c>
      <c r="T33" s="192" t="s">
        <v>40</v>
      </c>
      <c r="U33" s="196">
        <v>1.12</v>
      </c>
      <c r="V33" s="120" t="s">
        <v>58</v>
      </c>
      <c r="W33" s="167" t="s">
        <v>62</v>
      </c>
      <c r="X33" s="232" t="s">
        <v>211</v>
      </c>
      <c r="Y33" s="167" t="s">
        <v>323</v>
      </c>
      <c r="Z33" s="265" t="s">
        <v>154</v>
      </c>
      <c r="AD33" s="48"/>
      <c r="AE33" s="49"/>
      <c r="AF33" s="29"/>
      <c r="AG33" s="34"/>
      <c r="AH33" s="29"/>
      <c r="AI33" s="29"/>
      <c r="AJ33" s="29"/>
      <c r="AK33" s="29"/>
      <c r="AL33" s="29"/>
      <c r="AM33" s="29"/>
      <c r="AN33" s="29"/>
      <c r="AO33" s="35"/>
      <c r="AP33" s="29"/>
      <c r="AQ33" s="29"/>
      <c r="AR33" s="29"/>
      <c r="AS33" s="29"/>
      <c r="AT33" s="29"/>
      <c r="AU33" s="39"/>
      <c r="AV33" s="29"/>
      <c r="AW33" s="29"/>
      <c r="AX33" s="29"/>
      <c r="AY33" s="29"/>
      <c r="AZ33" s="29"/>
    </row>
    <row r="34" spans="1:26" ht="22.5" customHeight="1">
      <c r="A34" s="132">
        <f t="shared" si="0"/>
        <v>26</v>
      </c>
      <c r="B34" s="132" t="s">
        <v>50</v>
      </c>
      <c r="C34" s="164" t="s">
        <v>35</v>
      </c>
      <c r="D34" s="165" t="s">
        <v>78</v>
      </c>
      <c r="E34" s="167">
        <v>2006</v>
      </c>
      <c r="F34" s="188">
        <v>737</v>
      </c>
      <c r="G34" s="173" t="str">
        <f t="shared" si="1"/>
        <v>mm</v>
      </c>
      <c r="H34" s="137"/>
      <c r="I34" s="221">
        <v>1800</v>
      </c>
      <c r="J34" s="184" t="s">
        <v>130</v>
      </c>
      <c r="K34" s="167" t="s">
        <v>243</v>
      </c>
      <c r="L34" s="167" t="s">
        <v>75</v>
      </c>
      <c r="M34" s="222">
        <v>1900</v>
      </c>
      <c r="N34" s="185" t="s">
        <v>40</v>
      </c>
      <c r="O34" s="226" t="s">
        <v>9</v>
      </c>
      <c r="P34" s="137"/>
      <c r="Q34" s="201">
        <v>730</v>
      </c>
      <c r="R34" s="184" t="s">
        <v>40</v>
      </c>
      <c r="S34" s="201">
        <v>950</v>
      </c>
      <c r="T34" s="192" t="s">
        <v>40</v>
      </c>
      <c r="U34" s="196">
        <v>1.23</v>
      </c>
      <c r="V34" s="120" t="s">
        <v>58</v>
      </c>
      <c r="W34" s="167" t="s">
        <v>61</v>
      </c>
      <c r="X34" s="231" t="s">
        <v>9</v>
      </c>
      <c r="Y34" s="261" t="s">
        <v>321</v>
      </c>
      <c r="Z34" s="265" t="s">
        <v>155</v>
      </c>
    </row>
    <row r="35" spans="1:26" ht="22.5" customHeight="1">
      <c r="A35" s="132">
        <f t="shared" si="0"/>
        <v>27</v>
      </c>
      <c r="B35" s="132" t="s">
        <v>50</v>
      </c>
      <c r="C35" s="164" t="s">
        <v>233</v>
      </c>
      <c r="D35" s="165" t="s">
        <v>81</v>
      </c>
      <c r="E35" s="167">
        <v>2006</v>
      </c>
      <c r="F35" s="188">
        <v>787</v>
      </c>
      <c r="G35" s="173" t="str">
        <f t="shared" si="1"/>
        <v>mm</v>
      </c>
      <c r="H35" s="137"/>
      <c r="I35" s="221">
        <v>1828.8</v>
      </c>
      <c r="J35" s="184" t="s">
        <v>130</v>
      </c>
      <c r="K35" s="167" t="s">
        <v>133</v>
      </c>
      <c r="L35" s="167" t="s">
        <v>54</v>
      </c>
      <c r="M35" s="222">
        <v>1905</v>
      </c>
      <c r="N35" s="185" t="s">
        <v>40</v>
      </c>
      <c r="O35" s="226" t="s">
        <v>9</v>
      </c>
      <c r="P35" s="137"/>
      <c r="Q35" s="201">
        <v>560</v>
      </c>
      <c r="R35" s="184" t="s">
        <v>40</v>
      </c>
      <c r="S35" s="201">
        <v>890</v>
      </c>
      <c r="T35" s="192" t="s">
        <v>40</v>
      </c>
      <c r="U35" s="196" t="s">
        <v>9</v>
      </c>
      <c r="V35" s="137"/>
      <c r="W35" s="167" t="s">
        <v>62</v>
      </c>
      <c r="X35" s="232" t="s">
        <v>212</v>
      </c>
      <c r="Y35" s="167" t="s">
        <v>323</v>
      </c>
      <c r="Z35" s="265" t="s">
        <v>156</v>
      </c>
    </row>
    <row r="36" spans="1:26" ht="22.5" customHeight="1">
      <c r="A36" s="132">
        <f t="shared" si="0"/>
        <v>28</v>
      </c>
      <c r="B36" s="132" t="s">
        <v>50</v>
      </c>
      <c r="C36" s="164" t="s">
        <v>36</v>
      </c>
      <c r="D36" s="165" t="s">
        <v>82</v>
      </c>
      <c r="E36" s="167">
        <v>2006</v>
      </c>
      <c r="F36" s="188">
        <v>788</v>
      </c>
      <c r="G36" s="173" t="str">
        <f t="shared" si="1"/>
        <v>mm</v>
      </c>
      <c r="H36" s="137"/>
      <c r="I36" s="221">
        <v>1753</v>
      </c>
      <c r="J36" s="184" t="s">
        <v>130</v>
      </c>
      <c r="K36" s="167" t="s">
        <v>132</v>
      </c>
      <c r="L36" s="206" t="s">
        <v>246</v>
      </c>
      <c r="M36" s="222">
        <v>1905</v>
      </c>
      <c r="N36" s="185" t="s">
        <v>40</v>
      </c>
      <c r="O36" s="225" t="s">
        <v>241</v>
      </c>
      <c r="P36" s="137" t="s">
        <v>8</v>
      </c>
      <c r="Q36" s="201">
        <v>902</v>
      </c>
      <c r="R36" s="184" t="s">
        <v>40</v>
      </c>
      <c r="S36" s="201">
        <v>1529</v>
      </c>
      <c r="T36" s="192" t="s">
        <v>40</v>
      </c>
      <c r="U36" s="196">
        <v>1.531</v>
      </c>
      <c r="V36" s="120" t="s">
        <v>58</v>
      </c>
      <c r="W36" s="167" t="s">
        <v>61</v>
      </c>
      <c r="X36" s="232" t="s">
        <v>213</v>
      </c>
      <c r="Y36" s="261" t="s">
        <v>321</v>
      </c>
      <c r="Z36" s="266" t="s">
        <v>157</v>
      </c>
    </row>
    <row r="37" spans="1:26" ht="22.5" customHeight="1">
      <c r="A37" s="132"/>
      <c r="B37" s="132"/>
      <c r="C37" s="164"/>
      <c r="D37" s="165"/>
      <c r="E37" s="167"/>
      <c r="F37" s="188"/>
      <c r="G37" s="173"/>
      <c r="H37" s="137"/>
      <c r="I37" s="221"/>
      <c r="J37" s="184"/>
      <c r="K37" s="167"/>
      <c r="L37" s="206"/>
      <c r="M37" s="222"/>
      <c r="N37" s="185"/>
      <c r="O37" s="225" t="s">
        <v>326</v>
      </c>
      <c r="P37" s="137" t="s">
        <v>8</v>
      </c>
      <c r="Q37" s="201"/>
      <c r="R37" s="184"/>
      <c r="S37" s="201"/>
      <c r="T37" s="192"/>
      <c r="U37" s="196"/>
      <c r="V37" s="120"/>
      <c r="W37" s="167"/>
      <c r="X37" s="232"/>
      <c r="Y37" s="261"/>
      <c r="Z37" s="266"/>
    </row>
    <row r="38" spans="1:26" ht="22.5" customHeight="1">
      <c r="A38" s="132">
        <f>A36+1</f>
        <v>29</v>
      </c>
      <c r="B38" s="132" t="s">
        <v>50</v>
      </c>
      <c r="C38" s="164" t="s">
        <v>36</v>
      </c>
      <c r="D38" s="165" t="s">
        <v>83</v>
      </c>
      <c r="E38" s="167">
        <v>2006</v>
      </c>
      <c r="F38" s="188">
        <v>788</v>
      </c>
      <c r="G38" s="173" t="str">
        <f t="shared" si="1"/>
        <v>mm</v>
      </c>
      <c r="H38" s="137"/>
      <c r="I38" s="221">
        <v>1753</v>
      </c>
      <c r="J38" s="184" t="s">
        <v>130</v>
      </c>
      <c r="K38" s="167" t="s">
        <v>325</v>
      </c>
      <c r="L38" s="206" t="s">
        <v>178</v>
      </c>
      <c r="M38" s="222">
        <v>1905</v>
      </c>
      <c r="N38" s="185" t="s">
        <v>40</v>
      </c>
      <c r="O38" s="225" t="s">
        <v>241</v>
      </c>
      <c r="P38" s="137" t="s">
        <v>8</v>
      </c>
      <c r="Q38" s="201">
        <v>705</v>
      </c>
      <c r="R38" s="184" t="s">
        <v>40</v>
      </c>
      <c r="S38" s="201">
        <v>956</v>
      </c>
      <c r="T38" s="192" t="s">
        <v>40</v>
      </c>
      <c r="U38" s="196">
        <v>1.23</v>
      </c>
      <c r="V38" s="120" t="s">
        <v>58</v>
      </c>
      <c r="W38" s="167" t="s">
        <v>61</v>
      </c>
      <c r="X38" s="232" t="s">
        <v>213</v>
      </c>
      <c r="Y38" s="261" t="s">
        <v>321</v>
      </c>
      <c r="Z38" s="266" t="s">
        <v>158</v>
      </c>
    </row>
    <row r="39" spans="1:26" ht="22.5" customHeight="1">
      <c r="A39" s="132"/>
      <c r="B39" s="132"/>
      <c r="C39" s="164"/>
      <c r="D39" s="165"/>
      <c r="E39" s="167"/>
      <c r="F39" s="188"/>
      <c r="G39" s="173"/>
      <c r="H39" s="137"/>
      <c r="I39" s="221"/>
      <c r="J39" s="184"/>
      <c r="K39" s="167"/>
      <c r="L39" s="206"/>
      <c r="M39" s="222"/>
      <c r="N39" s="185"/>
      <c r="O39" s="225" t="s">
        <v>326</v>
      </c>
      <c r="P39" s="137" t="s">
        <v>8</v>
      </c>
      <c r="Q39" s="201"/>
      <c r="R39" s="184"/>
      <c r="S39" s="201"/>
      <c r="T39" s="192"/>
      <c r="U39" s="196"/>
      <c r="V39" s="120"/>
      <c r="W39" s="167"/>
      <c r="X39" s="232"/>
      <c r="Y39" s="261"/>
      <c r="Z39" s="266"/>
    </row>
    <row r="40" spans="1:26" ht="22.5" customHeight="1">
      <c r="A40" s="132">
        <f>A38+1</f>
        <v>30</v>
      </c>
      <c r="B40" s="132" t="s">
        <v>50</v>
      </c>
      <c r="C40" s="164" t="s">
        <v>35</v>
      </c>
      <c r="D40" s="165" t="s">
        <v>84</v>
      </c>
      <c r="E40" s="167">
        <v>2007</v>
      </c>
      <c r="F40" s="188">
        <v>787</v>
      </c>
      <c r="G40" s="173" t="str">
        <f t="shared" si="1"/>
        <v>mm</v>
      </c>
      <c r="H40" s="137"/>
      <c r="I40" s="221">
        <v>1828.8</v>
      </c>
      <c r="J40" s="184" t="s">
        <v>130</v>
      </c>
      <c r="K40" s="167" t="s">
        <v>133</v>
      </c>
      <c r="L40" s="167" t="s">
        <v>54</v>
      </c>
      <c r="M40" s="222">
        <v>1905</v>
      </c>
      <c r="N40" s="185" t="s">
        <v>40</v>
      </c>
      <c r="O40" s="226" t="s">
        <v>9</v>
      </c>
      <c r="P40" s="137"/>
      <c r="Q40" s="201">
        <v>787</v>
      </c>
      <c r="R40" s="184" t="s">
        <v>40</v>
      </c>
      <c r="S40" s="201">
        <v>975.36</v>
      </c>
      <c r="T40" s="192" t="s">
        <v>40</v>
      </c>
      <c r="U40" s="196">
        <v>1.03836</v>
      </c>
      <c r="V40" s="120" t="s">
        <v>58</v>
      </c>
      <c r="W40" s="167" t="s">
        <v>62</v>
      </c>
      <c r="X40" s="231" t="s">
        <v>9</v>
      </c>
      <c r="Y40" s="167" t="s">
        <v>323</v>
      </c>
      <c r="Z40" s="265" t="s">
        <v>159</v>
      </c>
    </row>
    <row r="41" spans="1:26" ht="22.5" customHeight="1">
      <c r="A41" s="132">
        <f t="shared" si="0"/>
        <v>31</v>
      </c>
      <c r="B41" s="132" t="s">
        <v>50</v>
      </c>
      <c r="C41" s="164" t="s">
        <v>37</v>
      </c>
      <c r="D41" s="165" t="s">
        <v>85</v>
      </c>
      <c r="E41" s="167">
        <v>2007</v>
      </c>
      <c r="F41" s="188">
        <v>702</v>
      </c>
      <c r="G41" s="173" t="str">
        <f t="shared" si="1"/>
        <v>mm</v>
      </c>
      <c r="H41" s="137"/>
      <c r="I41" s="221">
        <v>1828.8</v>
      </c>
      <c r="J41" s="184" t="s">
        <v>130</v>
      </c>
      <c r="K41" s="167" t="s">
        <v>133</v>
      </c>
      <c r="L41" s="167" t="s">
        <v>54</v>
      </c>
      <c r="M41" s="222">
        <v>1905</v>
      </c>
      <c r="N41" s="185" t="s">
        <v>40</v>
      </c>
      <c r="O41" s="226" t="s">
        <v>9</v>
      </c>
      <c r="P41" s="137"/>
      <c r="Q41" s="201">
        <v>810</v>
      </c>
      <c r="R41" s="184" t="s">
        <v>40</v>
      </c>
      <c r="S41" s="201">
        <v>1320</v>
      </c>
      <c r="T41" s="192" t="s">
        <v>40</v>
      </c>
      <c r="U41" s="196" t="s">
        <v>9</v>
      </c>
      <c r="V41" s="137"/>
      <c r="W41" s="167" t="s">
        <v>62</v>
      </c>
      <c r="X41" s="231" t="s">
        <v>224</v>
      </c>
      <c r="Y41" s="167" t="s">
        <v>323</v>
      </c>
      <c r="Z41" s="265" t="s">
        <v>156</v>
      </c>
    </row>
    <row r="42" spans="1:26" ht="22.5" customHeight="1">
      <c r="A42" s="132">
        <f t="shared" si="0"/>
        <v>32</v>
      </c>
      <c r="B42" s="132" t="s">
        <v>50</v>
      </c>
      <c r="C42" s="164" t="s">
        <v>37</v>
      </c>
      <c r="D42" s="165" t="s">
        <v>86</v>
      </c>
      <c r="E42" s="167">
        <v>2007</v>
      </c>
      <c r="F42" s="188">
        <v>702</v>
      </c>
      <c r="G42" s="173" t="str">
        <f t="shared" si="1"/>
        <v>mm</v>
      </c>
      <c r="H42" s="137"/>
      <c r="I42" s="221">
        <v>1828.8</v>
      </c>
      <c r="J42" s="184" t="s">
        <v>130</v>
      </c>
      <c r="K42" s="167" t="s">
        <v>133</v>
      </c>
      <c r="L42" s="167" t="s">
        <v>54</v>
      </c>
      <c r="M42" s="222">
        <v>3810</v>
      </c>
      <c r="N42" s="185" t="s">
        <v>40</v>
      </c>
      <c r="O42" s="226" t="s">
        <v>9</v>
      </c>
      <c r="P42" s="137"/>
      <c r="Q42" s="201">
        <v>530</v>
      </c>
      <c r="R42" s="184" t="s">
        <v>40</v>
      </c>
      <c r="S42" s="201">
        <v>1520</v>
      </c>
      <c r="T42" s="192" t="s">
        <v>40</v>
      </c>
      <c r="U42" s="196" t="s">
        <v>9</v>
      </c>
      <c r="V42" s="137"/>
      <c r="W42" s="167" t="s">
        <v>62</v>
      </c>
      <c r="X42" s="231" t="s">
        <v>225</v>
      </c>
      <c r="Y42" s="167" t="s">
        <v>323</v>
      </c>
      <c r="Z42" s="265" t="s">
        <v>156</v>
      </c>
    </row>
    <row r="43" spans="1:26" ht="30">
      <c r="A43" s="132">
        <f t="shared" si="0"/>
        <v>33</v>
      </c>
      <c r="B43" s="132" t="s">
        <v>50</v>
      </c>
      <c r="C43" s="207" t="s">
        <v>88</v>
      </c>
      <c r="D43" s="165">
        <v>57073112</v>
      </c>
      <c r="E43" s="167">
        <v>2007</v>
      </c>
      <c r="F43" s="188">
        <v>787</v>
      </c>
      <c r="G43" s="173" t="str">
        <f t="shared" si="1"/>
        <v>mm</v>
      </c>
      <c r="H43" s="137"/>
      <c r="I43" s="221">
        <v>1980</v>
      </c>
      <c r="J43" s="184" t="s">
        <v>130</v>
      </c>
      <c r="K43" s="167" t="s">
        <v>247</v>
      </c>
      <c r="L43" s="167" t="s">
        <v>54</v>
      </c>
      <c r="M43" s="222">
        <v>1905</v>
      </c>
      <c r="N43" s="185" t="s">
        <v>40</v>
      </c>
      <c r="O43" s="226" t="s">
        <v>9</v>
      </c>
      <c r="P43" s="137"/>
      <c r="Q43" s="201">
        <v>800</v>
      </c>
      <c r="R43" s="184" t="s">
        <v>40</v>
      </c>
      <c r="S43" s="201">
        <v>1050</v>
      </c>
      <c r="T43" s="192" t="s">
        <v>40</v>
      </c>
      <c r="U43" s="196" t="s">
        <v>9</v>
      </c>
      <c r="V43" s="137"/>
      <c r="W43" s="167" t="s">
        <v>62</v>
      </c>
      <c r="X43" s="232" t="s">
        <v>217</v>
      </c>
      <c r="Y43" s="261" t="s">
        <v>321</v>
      </c>
      <c r="Z43" s="265" t="s">
        <v>160</v>
      </c>
    </row>
    <row r="44" spans="1:26" ht="30">
      <c r="A44" s="132">
        <f t="shared" si="0"/>
        <v>34</v>
      </c>
      <c r="B44" s="132" t="s">
        <v>50</v>
      </c>
      <c r="C44" s="207" t="s">
        <v>88</v>
      </c>
      <c r="D44" s="165" t="s">
        <v>89</v>
      </c>
      <c r="E44" s="167">
        <v>2007</v>
      </c>
      <c r="F44" s="188">
        <v>686</v>
      </c>
      <c r="G44" s="173" t="str">
        <f t="shared" si="1"/>
        <v>mm</v>
      </c>
      <c r="H44" s="137"/>
      <c r="I44" s="221">
        <v>1980</v>
      </c>
      <c r="J44" s="184" t="s">
        <v>130</v>
      </c>
      <c r="K44" s="167" t="s">
        <v>247</v>
      </c>
      <c r="L44" s="167" t="s">
        <v>54</v>
      </c>
      <c r="M44" s="222">
        <v>1905</v>
      </c>
      <c r="N44" s="185" t="s">
        <v>40</v>
      </c>
      <c r="O44" s="225" t="s">
        <v>113</v>
      </c>
      <c r="P44" s="137" t="s">
        <v>22</v>
      </c>
      <c r="Q44" s="201">
        <v>900</v>
      </c>
      <c r="R44" s="184" t="s">
        <v>40</v>
      </c>
      <c r="S44" s="201">
        <v>1150</v>
      </c>
      <c r="T44" s="192" t="s">
        <v>40</v>
      </c>
      <c r="U44" s="196" t="s">
        <v>9</v>
      </c>
      <c r="V44" s="137"/>
      <c r="W44" s="167" t="s">
        <v>61</v>
      </c>
      <c r="X44" s="232" t="s">
        <v>217</v>
      </c>
      <c r="Y44" s="261" t="s">
        <v>321</v>
      </c>
      <c r="Z44" s="265" t="s">
        <v>161</v>
      </c>
    </row>
    <row r="45" spans="1:26" ht="30">
      <c r="A45" s="132">
        <f t="shared" si="0"/>
        <v>35</v>
      </c>
      <c r="B45" s="132" t="s">
        <v>50</v>
      </c>
      <c r="C45" s="207" t="s">
        <v>88</v>
      </c>
      <c r="D45" s="165" t="s">
        <v>248</v>
      </c>
      <c r="E45" s="167">
        <v>2008</v>
      </c>
      <c r="F45" s="188">
        <v>686</v>
      </c>
      <c r="G45" s="173" t="str">
        <f>IF(F45&lt;50,"in","mm")</f>
        <v>mm</v>
      </c>
      <c r="H45" s="137"/>
      <c r="I45" s="221">
        <v>1980</v>
      </c>
      <c r="J45" s="184" t="s">
        <v>130</v>
      </c>
      <c r="K45" s="167" t="s">
        <v>247</v>
      </c>
      <c r="L45" s="167" t="s">
        <v>54</v>
      </c>
      <c r="M45" s="222">
        <v>1905</v>
      </c>
      <c r="N45" s="185" t="s">
        <v>40</v>
      </c>
      <c r="O45" s="225" t="s">
        <v>113</v>
      </c>
      <c r="P45" s="137" t="s">
        <v>22</v>
      </c>
      <c r="Q45" s="201">
        <v>980</v>
      </c>
      <c r="R45" s="184" t="s">
        <v>40</v>
      </c>
      <c r="S45" s="201">
        <v>1440</v>
      </c>
      <c r="T45" s="192" t="s">
        <v>40</v>
      </c>
      <c r="U45" s="196">
        <v>1.65</v>
      </c>
      <c r="V45" s="120" t="s">
        <v>58</v>
      </c>
      <c r="W45" s="167" t="s">
        <v>61</v>
      </c>
      <c r="X45" s="232" t="s">
        <v>249</v>
      </c>
      <c r="Y45" s="167" t="s">
        <v>323</v>
      </c>
      <c r="Z45" s="265" t="s">
        <v>250</v>
      </c>
    </row>
    <row r="46" spans="1:26" ht="22.5" customHeight="1">
      <c r="A46" s="132">
        <f t="shared" si="0"/>
        <v>36</v>
      </c>
      <c r="B46" s="132" t="s">
        <v>44</v>
      </c>
      <c r="C46" s="164" t="s">
        <v>35</v>
      </c>
      <c r="D46" s="165" t="s">
        <v>47</v>
      </c>
      <c r="E46" s="167">
        <v>1995</v>
      </c>
      <c r="F46" s="188">
        <v>864</v>
      </c>
      <c r="G46" s="173" t="str">
        <f t="shared" si="1"/>
        <v>mm</v>
      </c>
      <c r="H46" s="175"/>
      <c r="I46" s="221">
        <v>2063.75</v>
      </c>
      <c r="J46" s="184" t="s">
        <v>130</v>
      </c>
      <c r="K46" s="167" t="s">
        <v>119</v>
      </c>
      <c r="L46" s="167" t="s">
        <v>54</v>
      </c>
      <c r="M46" s="222">
        <v>1900</v>
      </c>
      <c r="N46" s="185" t="s">
        <v>40</v>
      </c>
      <c r="O46" s="118" t="s">
        <v>94</v>
      </c>
      <c r="P46" s="137"/>
      <c r="Q46" s="201">
        <v>610</v>
      </c>
      <c r="R46" s="184" t="s">
        <v>40</v>
      </c>
      <c r="S46" s="201">
        <v>1020</v>
      </c>
      <c r="T46" s="192" t="s">
        <v>40</v>
      </c>
      <c r="U46" s="196" t="s">
        <v>9</v>
      </c>
      <c r="V46" s="137"/>
      <c r="W46" s="167" t="s">
        <v>330</v>
      </c>
      <c r="X46" s="231" t="s">
        <v>9</v>
      </c>
      <c r="Y46" s="261" t="s">
        <v>321</v>
      </c>
      <c r="Z46" s="236" t="s">
        <v>186</v>
      </c>
    </row>
    <row r="47" spans="1:27" ht="22.5" customHeight="1">
      <c r="A47" s="132">
        <f t="shared" si="0"/>
        <v>37</v>
      </c>
      <c r="B47" s="132" t="s">
        <v>44</v>
      </c>
      <c r="C47" s="164" t="s">
        <v>35</v>
      </c>
      <c r="D47" s="219" t="s">
        <v>91</v>
      </c>
      <c r="E47" s="167">
        <v>1998</v>
      </c>
      <c r="F47" s="172">
        <v>804</v>
      </c>
      <c r="G47" s="220" t="s">
        <v>40</v>
      </c>
      <c r="H47" s="176" t="s">
        <v>219</v>
      </c>
      <c r="I47" s="221">
        <v>2060</v>
      </c>
      <c r="J47" s="184" t="s">
        <v>130</v>
      </c>
      <c r="K47" s="167" t="s">
        <v>231</v>
      </c>
      <c r="L47" s="167" t="s">
        <v>8</v>
      </c>
      <c r="M47" s="222">
        <v>1905</v>
      </c>
      <c r="N47" s="185" t="s">
        <v>40</v>
      </c>
      <c r="O47" s="225" t="s">
        <v>254</v>
      </c>
      <c r="P47" s="137" t="s">
        <v>16</v>
      </c>
      <c r="Q47" s="201">
        <v>390</v>
      </c>
      <c r="R47" s="184" t="s">
        <v>40</v>
      </c>
      <c r="S47" s="201">
        <v>676</v>
      </c>
      <c r="T47" s="192" t="s">
        <v>40</v>
      </c>
      <c r="U47" s="196" t="s">
        <v>9</v>
      </c>
      <c r="V47" s="137"/>
      <c r="W47" s="167" t="s">
        <v>61</v>
      </c>
      <c r="X47" s="231" t="s">
        <v>9</v>
      </c>
      <c r="Y47" s="261" t="s">
        <v>322</v>
      </c>
      <c r="Z47" s="236" t="s">
        <v>187</v>
      </c>
      <c r="AA47" s="2"/>
    </row>
    <row r="48" spans="1:27" ht="22.5" customHeight="1">
      <c r="A48" s="132">
        <f t="shared" si="0"/>
        <v>38</v>
      </c>
      <c r="B48" s="132" t="s">
        <v>44</v>
      </c>
      <c r="C48" s="164" t="s">
        <v>35</v>
      </c>
      <c r="D48" s="219" t="s">
        <v>92</v>
      </c>
      <c r="E48" s="167">
        <v>1999</v>
      </c>
      <c r="F48" s="172">
        <v>804</v>
      </c>
      <c r="G48" s="220" t="s">
        <v>40</v>
      </c>
      <c r="H48" s="176" t="s">
        <v>219</v>
      </c>
      <c r="I48" s="221">
        <v>2060</v>
      </c>
      <c r="J48" s="184" t="s">
        <v>130</v>
      </c>
      <c r="K48" s="167" t="s">
        <v>243</v>
      </c>
      <c r="L48" s="167" t="s">
        <v>54</v>
      </c>
      <c r="M48" s="222">
        <v>1905</v>
      </c>
      <c r="N48" s="185" t="s">
        <v>40</v>
      </c>
      <c r="O48" s="225" t="s">
        <v>254</v>
      </c>
      <c r="P48" s="137" t="s">
        <v>16</v>
      </c>
      <c r="Q48" s="201">
        <v>420</v>
      </c>
      <c r="R48" s="184" t="s">
        <v>40</v>
      </c>
      <c r="S48" s="201">
        <v>580</v>
      </c>
      <c r="T48" s="192" t="s">
        <v>40</v>
      </c>
      <c r="U48" s="196" t="s">
        <v>9</v>
      </c>
      <c r="V48" s="137"/>
      <c r="W48" s="167" t="s">
        <v>61</v>
      </c>
      <c r="X48" s="231" t="s">
        <v>9</v>
      </c>
      <c r="Y48" s="261" t="s">
        <v>322</v>
      </c>
      <c r="Z48" s="236" t="s">
        <v>95</v>
      </c>
      <c r="AA48" s="2"/>
    </row>
    <row r="49" spans="1:27" ht="22.5" customHeight="1">
      <c r="A49" s="132">
        <f t="shared" si="0"/>
        <v>39</v>
      </c>
      <c r="B49" s="132" t="s">
        <v>44</v>
      </c>
      <c r="C49" s="164" t="s">
        <v>67</v>
      </c>
      <c r="D49" s="219" t="s">
        <v>194</v>
      </c>
      <c r="E49" s="167">
        <v>2004</v>
      </c>
      <c r="F49" s="172">
        <v>801</v>
      </c>
      <c r="G49" s="220" t="s">
        <v>40</v>
      </c>
      <c r="H49" s="176"/>
      <c r="I49" s="221">
        <v>1800</v>
      </c>
      <c r="J49" s="184" t="s">
        <v>130</v>
      </c>
      <c r="K49" s="167" t="s">
        <v>197</v>
      </c>
      <c r="L49" s="167" t="s">
        <v>196</v>
      </c>
      <c r="M49" s="222">
        <v>2000</v>
      </c>
      <c r="N49" s="185" t="s">
        <v>40</v>
      </c>
      <c r="O49" s="225" t="s">
        <v>200</v>
      </c>
      <c r="P49" s="137" t="s">
        <v>199</v>
      </c>
      <c r="Q49" s="201">
        <v>400</v>
      </c>
      <c r="R49" s="184" t="s">
        <v>40</v>
      </c>
      <c r="S49" s="201">
        <v>500</v>
      </c>
      <c r="T49" s="192" t="s">
        <v>40</v>
      </c>
      <c r="U49" s="196" t="s">
        <v>9</v>
      </c>
      <c r="V49" s="137"/>
      <c r="W49" s="167" t="s">
        <v>61</v>
      </c>
      <c r="X49" s="231" t="s">
        <v>9</v>
      </c>
      <c r="Y49" s="261" t="s">
        <v>322</v>
      </c>
      <c r="Z49" s="236" t="s">
        <v>201</v>
      </c>
      <c r="AA49" s="2"/>
    </row>
    <row r="50" spans="1:26" ht="22.5" customHeight="1">
      <c r="A50" s="132">
        <f t="shared" si="0"/>
        <v>40</v>
      </c>
      <c r="B50" s="132" t="s">
        <v>44</v>
      </c>
      <c r="C50" s="164" t="s">
        <v>35</v>
      </c>
      <c r="D50" s="219" t="s">
        <v>93</v>
      </c>
      <c r="E50" s="167">
        <v>2006</v>
      </c>
      <c r="F50" s="172">
        <v>991</v>
      </c>
      <c r="G50" s="220" t="s">
        <v>40</v>
      </c>
      <c r="H50" s="175"/>
      <c r="I50" s="221">
        <v>1828.8</v>
      </c>
      <c r="J50" s="184" t="s">
        <v>130</v>
      </c>
      <c r="K50" s="167" t="s">
        <v>243</v>
      </c>
      <c r="L50" s="167" t="s">
        <v>75</v>
      </c>
      <c r="M50" s="222">
        <v>1905</v>
      </c>
      <c r="N50" s="185" t="s">
        <v>40</v>
      </c>
      <c r="O50" s="196" t="s">
        <v>9</v>
      </c>
      <c r="P50" s="137"/>
      <c r="Q50" s="201">
        <v>595</v>
      </c>
      <c r="R50" s="184" t="s">
        <v>40</v>
      </c>
      <c r="S50" s="201">
        <v>627</v>
      </c>
      <c r="T50" s="192" t="s">
        <v>40</v>
      </c>
      <c r="U50" s="196">
        <v>0.627</v>
      </c>
      <c r="V50" s="137" t="s">
        <v>58</v>
      </c>
      <c r="W50" s="167" t="s">
        <v>331</v>
      </c>
      <c r="X50" s="231" t="s">
        <v>9</v>
      </c>
      <c r="Y50" s="261" t="s">
        <v>322</v>
      </c>
      <c r="Z50" s="236" t="s">
        <v>188</v>
      </c>
    </row>
    <row r="51" spans="1:26" ht="22.5" customHeight="1">
      <c r="A51" s="132">
        <f t="shared" si="0"/>
        <v>41</v>
      </c>
      <c r="B51" s="132" t="s">
        <v>44</v>
      </c>
      <c r="C51" s="164" t="s">
        <v>37</v>
      </c>
      <c r="D51" s="219" t="s">
        <v>179</v>
      </c>
      <c r="E51" s="167">
        <v>2006</v>
      </c>
      <c r="F51" s="172">
        <v>991</v>
      </c>
      <c r="G51" s="220" t="s">
        <v>40</v>
      </c>
      <c r="H51" s="175"/>
      <c r="I51" s="221">
        <v>1828.8</v>
      </c>
      <c r="J51" s="184" t="s">
        <v>130</v>
      </c>
      <c r="K51" s="167" t="s">
        <v>133</v>
      </c>
      <c r="L51" s="167" t="s">
        <v>54</v>
      </c>
      <c r="M51" s="222">
        <v>1905</v>
      </c>
      <c r="N51" s="185" t="s">
        <v>40</v>
      </c>
      <c r="O51" s="196" t="s">
        <v>9</v>
      </c>
      <c r="P51" s="137"/>
      <c r="Q51" s="201">
        <v>860</v>
      </c>
      <c r="R51" s="184" t="s">
        <v>40</v>
      </c>
      <c r="S51" s="201">
        <v>1300</v>
      </c>
      <c r="T51" s="192" t="s">
        <v>40</v>
      </c>
      <c r="U51" s="196" t="s">
        <v>9</v>
      </c>
      <c r="V51" s="137"/>
      <c r="W51" s="167" t="s">
        <v>62</v>
      </c>
      <c r="X51" s="232" t="s">
        <v>214</v>
      </c>
      <c r="Y51" s="261" t="s">
        <v>323</v>
      </c>
      <c r="Z51" s="236" t="s">
        <v>156</v>
      </c>
    </row>
    <row r="52" spans="1:26" ht="22.5" customHeight="1">
      <c r="A52" s="132">
        <f t="shared" si="0"/>
        <v>42</v>
      </c>
      <c r="B52" s="132" t="s">
        <v>51</v>
      </c>
      <c r="C52" s="164" t="s">
        <v>36</v>
      </c>
      <c r="D52" s="165" t="s">
        <v>180</v>
      </c>
      <c r="E52" s="167">
        <v>1995</v>
      </c>
      <c r="F52" s="172">
        <v>782</v>
      </c>
      <c r="G52" s="220" t="s">
        <v>40</v>
      </c>
      <c r="H52" s="175"/>
      <c r="I52" s="221">
        <v>1828.8</v>
      </c>
      <c r="J52" s="184" t="s">
        <v>130</v>
      </c>
      <c r="K52" s="167" t="s">
        <v>117</v>
      </c>
      <c r="L52" s="167" t="s">
        <v>8</v>
      </c>
      <c r="M52" s="222">
        <v>2500</v>
      </c>
      <c r="N52" s="185" t="s">
        <v>40</v>
      </c>
      <c r="O52" s="225" t="s">
        <v>255</v>
      </c>
      <c r="P52" s="137" t="s">
        <v>181</v>
      </c>
      <c r="Q52" s="201">
        <v>567</v>
      </c>
      <c r="R52" s="184" t="s">
        <v>40</v>
      </c>
      <c r="S52" s="201">
        <v>851</v>
      </c>
      <c r="T52" s="192" t="s">
        <v>40</v>
      </c>
      <c r="U52" s="196" t="s">
        <v>9</v>
      </c>
      <c r="V52" s="137"/>
      <c r="W52" s="167" t="s">
        <v>61</v>
      </c>
      <c r="X52" s="231" t="s">
        <v>9</v>
      </c>
      <c r="Y52" s="261" t="s">
        <v>322</v>
      </c>
      <c r="Z52" s="236" t="s">
        <v>189</v>
      </c>
    </row>
    <row r="53" spans="1:26" ht="22.5" customHeight="1">
      <c r="A53" s="132">
        <f t="shared" si="0"/>
        <v>43</v>
      </c>
      <c r="B53" s="132" t="s">
        <v>52</v>
      </c>
      <c r="C53" s="164" t="s">
        <v>36</v>
      </c>
      <c r="D53" s="165" t="s">
        <v>97</v>
      </c>
      <c r="E53" s="167">
        <v>1999</v>
      </c>
      <c r="F53" s="172">
        <v>706</v>
      </c>
      <c r="G53" s="220" t="s">
        <v>40</v>
      </c>
      <c r="H53" s="175"/>
      <c r="I53" s="221">
        <v>1830</v>
      </c>
      <c r="J53" s="184" t="s">
        <v>130</v>
      </c>
      <c r="K53" s="167" t="s">
        <v>231</v>
      </c>
      <c r="L53" s="167" t="s">
        <v>256</v>
      </c>
      <c r="M53" s="222">
        <v>7620</v>
      </c>
      <c r="N53" s="185" t="s">
        <v>40</v>
      </c>
      <c r="O53" s="225" t="s">
        <v>107</v>
      </c>
      <c r="P53" s="137" t="s">
        <v>181</v>
      </c>
      <c r="Q53" s="201">
        <v>1016</v>
      </c>
      <c r="R53" s="184" t="s">
        <v>40</v>
      </c>
      <c r="S53" s="201">
        <v>1450</v>
      </c>
      <c r="T53" s="192" t="s">
        <v>40</v>
      </c>
      <c r="U53" s="196" t="s">
        <v>9</v>
      </c>
      <c r="V53" s="137"/>
      <c r="W53" s="167" t="s">
        <v>61</v>
      </c>
      <c r="X53" s="232" t="s">
        <v>215</v>
      </c>
      <c r="Y53" s="261" t="s">
        <v>322</v>
      </c>
      <c r="Z53" s="236" t="s">
        <v>190</v>
      </c>
    </row>
    <row r="54" spans="1:26" ht="22.5" customHeight="1">
      <c r="A54" s="132">
        <f t="shared" si="0"/>
        <v>44</v>
      </c>
      <c r="B54" s="132" t="s">
        <v>52</v>
      </c>
      <c r="C54" s="164" t="s">
        <v>36</v>
      </c>
      <c r="D54" s="165" t="s">
        <v>260</v>
      </c>
      <c r="E54" s="167">
        <v>2000</v>
      </c>
      <c r="F54" s="172">
        <v>706</v>
      </c>
      <c r="G54" s="220" t="s">
        <v>40</v>
      </c>
      <c r="H54" s="175"/>
      <c r="I54" s="221">
        <v>1830</v>
      </c>
      <c r="J54" s="184" t="s">
        <v>130</v>
      </c>
      <c r="K54" s="167" t="s">
        <v>119</v>
      </c>
      <c r="L54" s="167" t="s">
        <v>54</v>
      </c>
      <c r="M54" s="222">
        <v>1905</v>
      </c>
      <c r="N54" s="185" t="s">
        <v>40</v>
      </c>
      <c r="O54" s="225" t="s">
        <v>261</v>
      </c>
      <c r="P54" s="137" t="s">
        <v>8</v>
      </c>
      <c r="Q54" s="201">
        <v>721</v>
      </c>
      <c r="R54" s="184" t="s">
        <v>40</v>
      </c>
      <c r="S54" s="201">
        <v>1072</v>
      </c>
      <c r="T54" s="192" t="s">
        <v>40</v>
      </c>
      <c r="U54" s="196" t="s">
        <v>9</v>
      </c>
      <c r="V54" s="137"/>
      <c r="W54" s="167" t="s">
        <v>61</v>
      </c>
      <c r="X54" s="231" t="s">
        <v>9</v>
      </c>
      <c r="Y54" s="261" t="s">
        <v>322</v>
      </c>
      <c r="Z54" s="236" t="s">
        <v>262</v>
      </c>
    </row>
    <row r="55" spans="1:26" ht="22.5" customHeight="1">
      <c r="A55" s="132">
        <f t="shared" si="0"/>
        <v>45</v>
      </c>
      <c r="B55" s="132" t="s">
        <v>98</v>
      </c>
      <c r="C55" s="164" t="s">
        <v>36</v>
      </c>
      <c r="D55" s="219" t="s">
        <v>99</v>
      </c>
      <c r="E55" s="167">
        <v>2000</v>
      </c>
      <c r="F55" s="172">
        <v>706</v>
      </c>
      <c r="G55" s="220" t="s">
        <v>40</v>
      </c>
      <c r="H55" s="175"/>
      <c r="I55" s="221">
        <v>2134</v>
      </c>
      <c r="J55" s="184" t="s">
        <v>130</v>
      </c>
      <c r="K55" s="167" t="s">
        <v>229</v>
      </c>
      <c r="L55" s="167" t="s">
        <v>54</v>
      </c>
      <c r="M55" s="222">
        <v>952.5</v>
      </c>
      <c r="N55" s="185" t="s">
        <v>40</v>
      </c>
      <c r="O55" s="225" t="s">
        <v>107</v>
      </c>
      <c r="P55" s="137" t="s">
        <v>8</v>
      </c>
      <c r="Q55" s="201">
        <v>587</v>
      </c>
      <c r="R55" s="184" t="s">
        <v>40</v>
      </c>
      <c r="S55" s="201">
        <v>821</v>
      </c>
      <c r="T55" s="192" t="s">
        <v>40</v>
      </c>
      <c r="U55" s="229" t="s">
        <v>9</v>
      </c>
      <c r="V55" s="137"/>
      <c r="W55" s="167" t="s">
        <v>61</v>
      </c>
      <c r="X55" s="232" t="s">
        <v>216</v>
      </c>
      <c r="Y55" s="261" t="s">
        <v>322</v>
      </c>
      <c r="Z55" s="236" t="s">
        <v>192</v>
      </c>
    </row>
    <row r="56" spans="1:26" ht="22.5" customHeight="1">
      <c r="A56" s="132">
        <f t="shared" si="0"/>
        <v>46</v>
      </c>
      <c r="B56" s="132" t="s">
        <v>98</v>
      </c>
      <c r="C56" s="164" t="s">
        <v>36</v>
      </c>
      <c r="D56" s="219" t="s">
        <v>100</v>
      </c>
      <c r="E56" s="167">
        <v>2006</v>
      </c>
      <c r="F56" s="172">
        <v>787</v>
      </c>
      <c r="G56" s="220" t="s">
        <v>40</v>
      </c>
      <c r="H56" s="175"/>
      <c r="I56" s="221">
        <v>2743</v>
      </c>
      <c r="J56" s="184" t="s">
        <v>130</v>
      </c>
      <c r="K56" s="167" t="s">
        <v>119</v>
      </c>
      <c r="L56" s="167" t="s">
        <v>54</v>
      </c>
      <c r="M56" s="222">
        <v>1905</v>
      </c>
      <c r="N56" s="185" t="s">
        <v>40</v>
      </c>
      <c r="O56" s="225" t="s">
        <v>112</v>
      </c>
      <c r="P56" s="137" t="s">
        <v>8</v>
      </c>
      <c r="Q56" s="201">
        <v>1067</v>
      </c>
      <c r="R56" s="184" t="s">
        <v>40</v>
      </c>
      <c r="S56" s="201">
        <v>1436</v>
      </c>
      <c r="T56" s="192" t="s">
        <v>40</v>
      </c>
      <c r="U56" s="196">
        <v>1.631</v>
      </c>
      <c r="V56" s="230" t="s">
        <v>58</v>
      </c>
      <c r="W56" s="167" t="s">
        <v>62</v>
      </c>
      <c r="X56" s="231" t="s">
        <v>9</v>
      </c>
      <c r="Y56" s="261" t="s">
        <v>322</v>
      </c>
      <c r="Z56" s="264" t="s">
        <v>193</v>
      </c>
    </row>
    <row r="57" spans="1:26" ht="22.5" customHeight="1">
      <c r="A57" s="132">
        <f t="shared" si="0"/>
        <v>47</v>
      </c>
      <c r="B57" s="132" t="s">
        <v>98</v>
      </c>
      <c r="C57" s="164" t="s">
        <v>36</v>
      </c>
      <c r="D57" s="219" t="s">
        <v>263</v>
      </c>
      <c r="E57" s="167">
        <v>2006</v>
      </c>
      <c r="F57" s="172">
        <v>787</v>
      </c>
      <c r="G57" s="220" t="s">
        <v>40</v>
      </c>
      <c r="H57" s="175"/>
      <c r="I57" s="221">
        <v>1828.8</v>
      </c>
      <c r="J57" s="184" t="s">
        <v>130</v>
      </c>
      <c r="K57" s="167" t="s">
        <v>119</v>
      </c>
      <c r="L57" s="167" t="s">
        <v>54</v>
      </c>
      <c r="M57" s="222">
        <v>1905</v>
      </c>
      <c r="N57" s="185" t="s">
        <v>40</v>
      </c>
      <c r="O57" s="225" t="s">
        <v>112</v>
      </c>
      <c r="P57" s="137" t="s">
        <v>8</v>
      </c>
      <c r="Q57" s="201">
        <v>870</v>
      </c>
      <c r="R57" s="184" t="s">
        <v>40</v>
      </c>
      <c r="S57" s="201">
        <v>1464</v>
      </c>
      <c r="T57" s="192" t="s">
        <v>40</v>
      </c>
      <c r="U57" s="196">
        <v>2.104</v>
      </c>
      <c r="V57" s="230" t="s">
        <v>58</v>
      </c>
      <c r="W57" s="167" t="s">
        <v>61</v>
      </c>
      <c r="X57" s="231" t="s">
        <v>9</v>
      </c>
      <c r="Y57" s="261" t="s">
        <v>321</v>
      </c>
      <c r="Z57" s="264" t="s">
        <v>264</v>
      </c>
    </row>
    <row r="58" spans="1:53" s="27" customFormat="1" ht="22.5" customHeight="1">
      <c r="A58" s="132">
        <f t="shared" si="0"/>
        <v>48</v>
      </c>
      <c r="B58" s="132" t="s">
        <v>244</v>
      </c>
      <c r="C58" s="164" t="s">
        <v>36</v>
      </c>
      <c r="D58" s="165" t="s">
        <v>66</v>
      </c>
      <c r="E58" s="167">
        <v>2001</v>
      </c>
      <c r="F58" s="188">
        <v>706</v>
      </c>
      <c r="G58" s="173" t="str">
        <f aca="true" t="shared" si="2" ref="G58:G63">IF(F58&lt;50,"in","mm")</f>
        <v>mm</v>
      </c>
      <c r="H58" s="120"/>
      <c r="I58" s="221">
        <v>946</v>
      </c>
      <c r="J58" s="184" t="s">
        <v>130</v>
      </c>
      <c r="K58" s="167" t="s">
        <v>119</v>
      </c>
      <c r="L58" s="167" t="s">
        <v>54</v>
      </c>
      <c r="M58" s="222">
        <v>952.5</v>
      </c>
      <c r="N58" s="185" t="s">
        <v>40</v>
      </c>
      <c r="O58" s="225" t="s">
        <v>110</v>
      </c>
      <c r="P58" s="137" t="s">
        <v>16</v>
      </c>
      <c r="Q58" s="201">
        <v>401</v>
      </c>
      <c r="R58" s="184" t="s">
        <v>40</v>
      </c>
      <c r="S58" s="201">
        <v>416</v>
      </c>
      <c r="T58" s="192" t="s">
        <v>40</v>
      </c>
      <c r="U58" s="196">
        <v>0.899</v>
      </c>
      <c r="V58" s="120" t="s">
        <v>58</v>
      </c>
      <c r="W58" s="167" t="s">
        <v>61</v>
      </c>
      <c r="X58" s="231" t="s">
        <v>9</v>
      </c>
      <c r="Y58" s="261" t="s">
        <v>322</v>
      </c>
      <c r="Z58" s="265" t="s">
        <v>144</v>
      </c>
      <c r="AD58" s="53"/>
      <c r="AE58" s="53"/>
      <c r="AF58" s="29"/>
      <c r="AG58" s="40"/>
      <c r="AH58" s="32"/>
      <c r="AI58" s="29"/>
      <c r="AJ58" s="29"/>
      <c r="AK58" s="30"/>
      <c r="AL58" s="30"/>
      <c r="AM58" s="41"/>
      <c r="AN58" s="30"/>
      <c r="AO58" s="42"/>
      <c r="AP58" s="30"/>
      <c r="AQ58" s="30"/>
      <c r="AR58" s="30"/>
      <c r="AS58" s="29"/>
      <c r="AT58" s="29"/>
      <c r="AU58" s="39"/>
      <c r="AV58" s="32"/>
      <c r="AW58" s="30"/>
      <c r="AX58" s="30"/>
      <c r="AY58" s="29"/>
      <c r="AZ58" s="29"/>
      <c r="BA58" s="50"/>
    </row>
    <row r="59" spans="1:26" ht="22.5" customHeight="1">
      <c r="A59" s="132">
        <f t="shared" si="0"/>
        <v>49</v>
      </c>
      <c r="B59" s="132" t="s">
        <v>244</v>
      </c>
      <c r="C59" s="164" t="s">
        <v>36</v>
      </c>
      <c r="D59" s="165" t="s">
        <v>79</v>
      </c>
      <c r="E59" s="167">
        <v>2006</v>
      </c>
      <c r="F59" s="188">
        <v>787</v>
      </c>
      <c r="G59" s="173" t="str">
        <f t="shared" si="2"/>
        <v>mm</v>
      </c>
      <c r="H59" s="137"/>
      <c r="I59" s="221">
        <v>1828.8</v>
      </c>
      <c r="J59" s="184" t="s">
        <v>130</v>
      </c>
      <c r="K59" s="167" t="s">
        <v>117</v>
      </c>
      <c r="L59" s="167" t="s">
        <v>176</v>
      </c>
      <c r="M59" s="222">
        <v>7620</v>
      </c>
      <c r="N59" s="185" t="s">
        <v>40</v>
      </c>
      <c r="O59" s="225" t="s">
        <v>112</v>
      </c>
      <c r="P59" s="137" t="s">
        <v>8</v>
      </c>
      <c r="Q59" s="201">
        <v>724</v>
      </c>
      <c r="R59" s="184" t="s">
        <v>40</v>
      </c>
      <c r="S59" s="201">
        <v>2343</v>
      </c>
      <c r="T59" s="192" t="s">
        <v>40</v>
      </c>
      <c r="U59" s="196">
        <v>2.37</v>
      </c>
      <c r="V59" s="120" t="s">
        <v>58</v>
      </c>
      <c r="W59" s="167" t="s">
        <v>62</v>
      </c>
      <c r="X59" s="231" t="s">
        <v>266</v>
      </c>
      <c r="Y59" s="261" t="s">
        <v>321</v>
      </c>
      <c r="Z59" s="236" t="s">
        <v>268</v>
      </c>
    </row>
    <row r="60" spans="1:26" ht="22.5" customHeight="1">
      <c r="A60" s="132">
        <f t="shared" si="0"/>
        <v>50</v>
      </c>
      <c r="B60" s="132" t="s">
        <v>244</v>
      </c>
      <c r="C60" s="164" t="s">
        <v>36</v>
      </c>
      <c r="D60" s="165" t="s">
        <v>80</v>
      </c>
      <c r="E60" s="167">
        <v>2006</v>
      </c>
      <c r="F60" s="188">
        <v>787</v>
      </c>
      <c r="G60" s="173" t="str">
        <f t="shared" si="2"/>
        <v>mm</v>
      </c>
      <c r="H60" s="137"/>
      <c r="I60" s="221">
        <v>1828.8</v>
      </c>
      <c r="J60" s="184" t="s">
        <v>130</v>
      </c>
      <c r="K60" s="167" t="s">
        <v>117</v>
      </c>
      <c r="L60" s="167" t="s">
        <v>176</v>
      </c>
      <c r="M60" s="222">
        <v>1905</v>
      </c>
      <c r="N60" s="185" t="s">
        <v>40</v>
      </c>
      <c r="O60" s="225" t="s">
        <v>112</v>
      </c>
      <c r="P60" s="137" t="s">
        <v>8</v>
      </c>
      <c r="Q60" s="201">
        <v>1372</v>
      </c>
      <c r="R60" s="184" t="s">
        <v>40</v>
      </c>
      <c r="S60" s="201">
        <v>1968</v>
      </c>
      <c r="T60" s="192" t="s">
        <v>40</v>
      </c>
      <c r="U60" s="196">
        <v>2.13</v>
      </c>
      <c r="V60" s="120" t="s">
        <v>58</v>
      </c>
      <c r="W60" s="167" t="s">
        <v>62</v>
      </c>
      <c r="X60" s="231" t="s">
        <v>266</v>
      </c>
      <c r="Y60" s="261" t="s">
        <v>321</v>
      </c>
      <c r="Z60" s="236" t="s">
        <v>267</v>
      </c>
    </row>
    <row r="61" spans="1:26" ht="22.5" customHeight="1">
      <c r="A61" s="132">
        <f t="shared" si="0"/>
        <v>51</v>
      </c>
      <c r="B61" s="132" t="s">
        <v>269</v>
      </c>
      <c r="C61" s="164" t="s">
        <v>36</v>
      </c>
      <c r="D61" s="165" t="s">
        <v>270</v>
      </c>
      <c r="E61" s="167">
        <v>2005</v>
      </c>
      <c r="F61" s="172">
        <v>787</v>
      </c>
      <c r="G61" s="173" t="str">
        <f t="shared" si="2"/>
        <v>mm</v>
      </c>
      <c r="H61" s="175"/>
      <c r="I61" s="221">
        <v>1828.8</v>
      </c>
      <c r="J61" s="184" t="s">
        <v>130</v>
      </c>
      <c r="K61" s="167" t="s">
        <v>119</v>
      </c>
      <c r="L61" s="167" t="s">
        <v>54</v>
      </c>
      <c r="M61" s="222">
        <v>1905</v>
      </c>
      <c r="N61" s="185" t="s">
        <v>40</v>
      </c>
      <c r="O61" s="225" t="s">
        <v>112</v>
      </c>
      <c r="P61" s="137" t="s">
        <v>8</v>
      </c>
      <c r="Q61" s="201">
        <v>1140</v>
      </c>
      <c r="R61" s="184" t="s">
        <v>40</v>
      </c>
      <c r="S61" s="201">
        <v>1684</v>
      </c>
      <c r="T61" s="192" t="s">
        <v>40</v>
      </c>
      <c r="U61" s="196">
        <v>1.8</v>
      </c>
      <c r="V61" s="120" t="s">
        <v>58</v>
      </c>
      <c r="W61" s="167" t="s">
        <v>61</v>
      </c>
      <c r="X61" s="231" t="s">
        <v>9</v>
      </c>
      <c r="Y61" s="261" t="s">
        <v>321</v>
      </c>
      <c r="Z61" s="265" t="s">
        <v>273</v>
      </c>
    </row>
    <row r="62" spans="1:26" ht="22.5" customHeight="1">
      <c r="A62" s="132">
        <f t="shared" si="0"/>
        <v>52</v>
      </c>
      <c r="B62" s="132" t="s">
        <v>269</v>
      </c>
      <c r="C62" s="164" t="s">
        <v>36</v>
      </c>
      <c r="D62" s="165" t="s">
        <v>271</v>
      </c>
      <c r="E62" s="164">
        <v>2005</v>
      </c>
      <c r="F62" s="172">
        <v>787</v>
      </c>
      <c r="G62" s="173" t="str">
        <f t="shared" si="2"/>
        <v>mm</v>
      </c>
      <c r="H62" s="175"/>
      <c r="I62" s="221">
        <v>1828.8</v>
      </c>
      <c r="J62" s="184" t="s">
        <v>130</v>
      </c>
      <c r="K62" s="167" t="s">
        <v>119</v>
      </c>
      <c r="L62" s="167" t="s">
        <v>54</v>
      </c>
      <c r="M62" s="222">
        <v>1905</v>
      </c>
      <c r="N62" s="185" t="s">
        <v>40</v>
      </c>
      <c r="O62" s="225" t="s">
        <v>112</v>
      </c>
      <c r="P62" s="137" t="s">
        <v>8</v>
      </c>
      <c r="Q62" s="201">
        <v>1156</v>
      </c>
      <c r="R62" s="184" t="s">
        <v>40</v>
      </c>
      <c r="S62" s="201">
        <v>1925</v>
      </c>
      <c r="T62" s="192" t="s">
        <v>40</v>
      </c>
      <c r="U62" s="196">
        <v>2.23</v>
      </c>
      <c r="V62" s="120" t="s">
        <v>58</v>
      </c>
      <c r="W62" s="167" t="s">
        <v>61</v>
      </c>
      <c r="X62" s="231" t="s">
        <v>9</v>
      </c>
      <c r="Y62" s="261" t="s">
        <v>321</v>
      </c>
      <c r="Z62" s="265" t="s">
        <v>274</v>
      </c>
    </row>
    <row r="63" spans="1:26" ht="22.5" customHeight="1">
      <c r="A63" s="149">
        <f t="shared" si="0"/>
        <v>53</v>
      </c>
      <c r="B63" s="149" t="s">
        <v>269</v>
      </c>
      <c r="C63" s="156" t="s">
        <v>36</v>
      </c>
      <c r="D63" s="166" t="s">
        <v>272</v>
      </c>
      <c r="E63" s="156">
        <v>2006</v>
      </c>
      <c r="F63" s="177">
        <v>787</v>
      </c>
      <c r="G63" s="178" t="str">
        <f t="shared" si="2"/>
        <v>mm</v>
      </c>
      <c r="H63" s="179"/>
      <c r="I63" s="223">
        <v>1828.8</v>
      </c>
      <c r="J63" s="158" t="s">
        <v>130</v>
      </c>
      <c r="K63" s="168" t="s">
        <v>119</v>
      </c>
      <c r="L63" s="168" t="s">
        <v>54</v>
      </c>
      <c r="M63" s="224">
        <v>1905</v>
      </c>
      <c r="N63" s="187" t="s">
        <v>40</v>
      </c>
      <c r="O63" s="227" t="s">
        <v>112</v>
      </c>
      <c r="P63" s="139" t="s">
        <v>8</v>
      </c>
      <c r="Q63" s="202">
        <v>1753</v>
      </c>
      <c r="R63" s="158" t="s">
        <v>40</v>
      </c>
      <c r="S63" s="202">
        <v>1919</v>
      </c>
      <c r="T63" s="193" t="s">
        <v>40</v>
      </c>
      <c r="U63" s="197">
        <v>2.48</v>
      </c>
      <c r="V63" s="198" t="s">
        <v>58</v>
      </c>
      <c r="W63" s="168" t="s">
        <v>61</v>
      </c>
      <c r="X63" s="233" t="s">
        <v>9</v>
      </c>
      <c r="Y63" s="262" t="s">
        <v>321</v>
      </c>
      <c r="Z63" s="267" t="s">
        <v>275</v>
      </c>
    </row>
    <row r="64" spans="1:25" ht="22.5" customHeight="1">
      <c r="A64" s="27"/>
      <c r="B64" s="27"/>
      <c r="F64" s="20"/>
      <c r="G64" s="21"/>
      <c r="H64" s="18"/>
      <c r="K64" s="7"/>
      <c r="L64" s="7"/>
      <c r="M64" s="25"/>
      <c r="N64" s="25"/>
      <c r="O64" s="28"/>
      <c r="Q64" s="8"/>
      <c r="R64" s="9"/>
      <c r="S64" s="8"/>
      <c r="T64" s="9"/>
      <c r="U64" s="19"/>
      <c r="Y64" s="271"/>
    </row>
    <row r="65" spans="1:21" ht="22.5" customHeight="1">
      <c r="A65" s="27"/>
      <c r="B65" s="27"/>
      <c r="F65" s="20"/>
      <c r="G65" s="21"/>
      <c r="H65" s="18"/>
      <c r="K65" s="7"/>
      <c r="L65" s="7"/>
      <c r="M65" s="25"/>
      <c r="N65" s="25"/>
      <c r="O65" s="28"/>
      <c r="Q65" s="8"/>
      <c r="R65" s="9"/>
      <c r="S65" s="8"/>
      <c r="T65" s="9"/>
      <c r="U65" s="19"/>
    </row>
    <row r="66" spans="1:21" ht="22.5" customHeight="1">
      <c r="A66" s="27"/>
      <c r="B66" s="27"/>
      <c r="F66" s="20"/>
      <c r="G66" s="21"/>
      <c r="H66" s="18"/>
      <c r="K66" s="7"/>
      <c r="L66" s="7"/>
      <c r="M66" s="25"/>
      <c r="N66" s="25"/>
      <c r="O66" s="28"/>
      <c r="Q66" s="8"/>
      <c r="R66" s="9"/>
      <c r="S66" s="8"/>
      <c r="T66" s="9"/>
      <c r="U66" s="19"/>
    </row>
    <row r="67" spans="2:21" ht="22.5" customHeight="1">
      <c r="B67" s="27"/>
      <c r="F67" s="20"/>
      <c r="G67" s="21"/>
      <c r="H67" s="18"/>
      <c r="K67" s="7"/>
      <c r="L67" s="7"/>
      <c r="M67" s="25"/>
      <c r="N67" s="25"/>
      <c r="O67" s="28"/>
      <c r="Q67" s="8"/>
      <c r="R67" s="9"/>
      <c r="S67" s="8"/>
      <c r="T67" s="9"/>
      <c r="U67" s="19"/>
    </row>
    <row r="68" spans="2:20" ht="22.5" customHeight="1">
      <c r="B68" s="27"/>
      <c r="F68" s="20"/>
      <c r="G68" s="21"/>
      <c r="H68" s="18"/>
      <c r="L68" s="7"/>
      <c r="M68" s="25"/>
      <c r="N68" s="25"/>
      <c r="O68" s="28"/>
      <c r="Q68" s="10"/>
      <c r="R68" s="10"/>
      <c r="S68" s="10"/>
      <c r="T68" s="10"/>
    </row>
    <row r="69" spans="2:20" ht="22.5" customHeight="1">
      <c r="B69" s="27"/>
      <c r="F69" s="20"/>
      <c r="G69" s="21"/>
      <c r="H69" s="18"/>
      <c r="L69" s="7"/>
      <c r="M69" s="25"/>
      <c r="N69" s="25"/>
      <c r="O69" s="28"/>
      <c r="Q69" s="10"/>
      <c r="R69" s="10"/>
      <c r="S69" s="10"/>
      <c r="T69" s="10"/>
    </row>
    <row r="70" spans="2:20" ht="22.5" customHeight="1">
      <c r="B70" s="27"/>
      <c r="F70" s="20"/>
      <c r="G70" s="21"/>
      <c r="H70" s="18"/>
      <c r="L70" s="7"/>
      <c r="M70" s="25"/>
      <c r="N70" s="25"/>
      <c r="O70" s="28"/>
      <c r="Q70" s="10"/>
      <c r="R70" s="10"/>
      <c r="S70" s="10"/>
      <c r="T70" s="10"/>
    </row>
    <row r="71" spans="2:20" ht="22.5" customHeight="1">
      <c r="B71" s="27"/>
      <c r="F71" s="20"/>
      <c r="G71" s="21"/>
      <c r="H71" s="18"/>
      <c r="L71" s="7"/>
      <c r="M71" s="25"/>
      <c r="N71" s="25"/>
      <c r="O71" s="28"/>
      <c r="Q71" s="10"/>
      <c r="R71" s="10"/>
      <c r="S71" s="10"/>
      <c r="T71" s="10"/>
    </row>
    <row r="72" spans="2:20" ht="22.5" customHeight="1">
      <c r="B72" s="27"/>
      <c r="F72" s="20"/>
      <c r="G72" s="21"/>
      <c r="H72" s="18"/>
      <c r="L72" s="7"/>
      <c r="M72" s="25"/>
      <c r="N72" s="25"/>
      <c r="O72" s="28"/>
      <c r="Q72" s="10"/>
      <c r="R72" s="10"/>
      <c r="S72" s="10"/>
      <c r="T72" s="10"/>
    </row>
    <row r="73" spans="2:20" ht="22.5" customHeight="1">
      <c r="B73" s="27"/>
      <c r="F73" s="20"/>
      <c r="G73" s="21"/>
      <c r="H73" s="18"/>
      <c r="L73" s="7"/>
      <c r="M73" s="25"/>
      <c r="N73" s="25"/>
      <c r="O73" s="28"/>
      <c r="Q73" s="10"/>
      <c r="R73" s="10"/>
      <c r="S73" s="10"/>
      <c r="T73" s="10"/>
    </row>
    <row r="74" spans="2:20" ht="22.5" customHeight="1">
      <c r="B74" s="27"/>
      <c r="F74" s="20"/>
      <c r="G74" s="21"/>
      <c r="H74" s="18"/>
      <c r="L74" s="7"/>
      <c r="M74" s="25"/>
      <c r="N74" s="25"/>
      <c r="O74" s="28"/>
      <c r="Q74" s="10"/>
      <c r="R74" s="10"/>
      <c r="S74" s="10"/>
      <c r="T74" s="10"/>
    </row>
    <row r="75" spans="2:20" ht="22.5" customHeight="1">
      <c r="B75" s="27"/>
      <c r="F75" s="20"/>
      <c r="G75" s="21"/>
      <c r="H75" s="18"/>
      <c r="L75" s="7"/>
      <c r="M75" s="25"/>
      <c r="N75" s="25"/>
      <c r="O75" s="28"/>
      <c r="Q75" s="10"/>
      <c r="R75" s="10"/>
      <c r="S75" s="10"/>
      <c r="T75" s="10"/>
    </row>
    <row r="76" spans="2:20" ht="22.5" customHeight="1">
      <c r="B76" s="27"/>
      <c r="F76" s="20"/>
      <c r="G76" s="21"/>
      <c r="H76" s="18"/>
      <c r="L76" s="7"/>
      <c r="M76" s="25"/>
      <c r="N76" s="25"/>
      <c r="O76" s="28"/>
      <c r="Q76" s="10"/>
      <c r="R76" s="10"/>
      <c r="S76" s="10"/>
      <c r="T76" s="10"/>
    </row>
    <row r="77" spans="2:20" ht="22.5" customHeight="1">
      <c r="B77" s="27"/>
      <c r="F77" s="20"/>
      <c r="G77" s="21"/>
      <c r="H77" s="18"/>
      <c r="L77" s="7"/>
      <c r="M77" s="25"/>
      <c r="N77" s="25"/>
      <c r="O77" s="28"/>
      <c r="Q77" s="10"/>
      <c r="R77" s="10"/>
      <c r="S77" s="10"/>
      <c r="T77" s="10"/>
    </row>
    <row r="78" spans="2:20" ht="22.5" customHeight="1">
      <c r="B78" s="27"/>
      <c r="F78" s="20"/>
      <c r="G78" s="21"/>
      <c r="H78" s="18"/>
      <c r="L78" s="7"/>
      <c r="M78" s="25"/>
      <c r="N78" s="25"/>
      <c r="O78" s="28"/>
      <c r="Q78" s="10"/>
      <c r="R78" s="10"/>
      <c r="S78" s="10"/>
      <c r="T78" s="10"/>
    </row>
    <row r="79" spans="2:20" ht="22.5" customHeight="1">
      <c r="B79" s="27"/>
      <c r="F79" s="20"/>
      <c r="G79" s="21"/>
      <c r="H79" s="18"/>
      <c r="L79" s="7"/>
      <c r="M79" s="25"/>
      <c r="N79" s="25"/>
      <c r="O79" s="28"/>
      <c r="Q79" s="10"/>
      <c r="R79" s="10"/>
      <c r="S79" s="10"/>
      <c r="T79" s="10"/>
    </row>
    <row r="80" spans="2:20" ht="22.5" customHeight="1">
      <c r="B80" s="27"/>
      <c r="F80" s="20"/>
      <c r="G80" s="21"/>
      <c r="H80" s="18"/>
      <c r="L80" s="7"/>
      <c r="M80" s="25"/>
      <c r="N80" s="25"/>
      <c r="O80" s="28"/>
      <c r="Q80" s="10"/>
      <c r="R80" s="10"/>
      <c r="S80" s="10"/>
      <c r="T80" s="10"/>
    </row>
    <row r="81" spans="2:20" ht="22.5" customHeight="1">
      <c r="B81" s="27"/>
      <c r="F81" s="20"/>
      <c r="G81" s="21"/>
      <c r="H81" s="18"/>
      <c r="L81" s="7"/>
      <c r="M81" s="25"/>
      <c r="N81" s="25"/>
      <c r="O81" s="28"/>
      <c r="Q81" s="10"/>
      <c r="R81" s="10"/>
      <c r="S81" s="10"/>
      <c r="T81" s="10"/>
    </row>
    <row r="82" spans="2:20" ht="22.5" customHeight="1">
      <c r="B82" s="27"/>
      <c r="F82" s="20"/>
      <c r="G82" s="21"/>
      <c r="H82" s="18"/>
      <c r="L82" s="7"/>
      <c r="M82" s="25"/>
      <c r="N82" s="25"/>
      <c r="O82" s="28"/>
      <c r="Q82" s="10"/>
      <c r="R82" s="10"/>
      <c r="S82" s="10"/>
      <c r="T82" s="10"/>
    </row>
    <row r="83" spans="2:20" ht="22.5" customHeight="1">
      <c r="B83" s="27"/>
      <c r="F83" s="20"/>
      <c r="G83" s="21"/>
      <c r="H83" s="18"/>
      <c r="L83" s="7"/>
      <c r="M83" s="25"/>
      <c r="N83" s="25"/>
      <c r="O83" s="28"/>
      <c r="Q83" s="10"/>
      <c r="R83" s="10"/>
      <c r="S83" s="10"/>
      <c r="T83" s="10"/>
    </row>
    <row r="84" spans="2:20" ht="22.5" customHeight="1">
      <c r="B84" s="27"/>
      <c r="F84" s="20"/>
      <c r="G84" s="21"/>
      <c r="H84" s="18"/>
      <c r="L84" s="7"/>
      <c r="M84" s="25"/>
      <c r="N84" s="25"/>
      <c r="O84" s="28"/>
      <c r="Q84" s="10"/>
      <c r="R84" s="10"/>
      <c r="S84" s="10"/>
      <c r="T84" s="10"/>
    </row>
    <row r="85" spans="2:20" ht="22.5" customHeight="1">
      <c r="B85" s="27"/>
      <c r="F85" s="21"/>
      <c r="G85" s="22"/>
      <c r="H85" s="18"/>
      <c r="L85" s="7"/>
      <c r="M85" s="25"/>
      <c r="N85" s="25"/>
      <c r="O85" s="28"/>
      <c r="Q85" s="10"/>
      <c r="R85" s="10"/>
      <c r="S85" s="10"/>
      <c r="T85" s="10"/>
    </row>
    <row r="86" spans="2:20" ht="22.5" customHeight="1">
      <c r="B86" s="27"/>
      <c r="F86" s="21"/>
      <c r="G86" s="22"/>
      <c r="H86" s="18"/>
      <c r="L86" s="7"/>
      <c r="M86" s="25"/>
      <c r="N86" s="25"/>
      <c r="O86" s="28"/>
      <c r="Q86" s="10"/>
      <c r="R86" s="10"/>
      <c r="S86" s="10"/>
      <c r="T86" s="10"/>
    </row>
    <row r="87" spans="2:20" ht="22.5" customHeight="1">
      <c r="B87" s="27"/>
      <c r="F87" s="21"/>
      <c r="G87" s="22"/>
      <c r="H87" s="18"/>
      <c r="L87" s="7"/>
      <c r="M87" s="25"/>
      <c r="N87" s="25"/>
      <c r="O87" s="28"/>
      <c r="Q87" s="10"/>
      <c r="R87" s="10"/>
      <c r="S87" s="10"/>
      <c r="T87" s="10"/>
    </row>
    <row r="88" spans="2:20" ht="22.5" customHeight="1">
      <c r="B88" s="27"/>
      <c r="F88" s="21"/>
      <c r="G88" s="22"/>
      <c r="H88" s="18"/>
      <c r="L88" s="7"/>
      <c r="O88" s="28"/>
      <c r="Q88" s="10"/>
      <c r="R88" s="10"/>
      <c r="S88" s="10"/>
      <c r="T88" s="10"/>
    </row>
    <row r="89" spans="2:20" ht="22.5" customHeight="1">
      <c r="B89" s="27"/>
      <c r="F89" s="21"/>
      <c r="G89" s="22"/>
      <c r="H89" s="18"/>
      <c r="O89" s="28"/>
      <c r="Q89" s="10"/>
      <c r="R89" s="10"/>
      <c r="S89" s="10"/>
      <c r="T89" s="10"/>
    </row>
    <row r="90" spans="2:20" ht="22.5" customHeight="1">
      <c r="B90" s="27"/>
      <c r="F90" s="21"/>
      <c r="G90" s="22"/>
      <c r="H90" s="18"/>
      <c r="O90" s="28"/>
      <c r="Q90" s="10"/>
      <c r="R90" s="10"/>
      <c r="S90" s="10"/>
      <c r="T90" s="10"/>
    </row>
    <row r="91" spans="2:20" ht="22.5" customHeight="1">
      <c r="B91" s="27"/>
      <c r="F91" s="21"/>
      <c r="G91" s="22"/>
      <c r="H91" s="18"/>
      <c r="O91" s="28"/>
      <c r="Q91" s="10"/>
      <c r="R91" s="10"/>
      <c r="S91" s="10"/>
      <c r="T91" s="10"/>
    </row>
    <row r="92" spans="2:20" ht="22.5" customHeight="1">
      <c r="B92" s="27"/>
      <c r="F92" s="21"/>
      <c r="G92" s="22"/>
      <c r="H92" s="18"/>
      <c r="O92" s="28"/>
      <c r="Q92" s="10"/>
      <c r="R92" s="10"/>
      <c r="S92" s="10"/>
      <c r="T92" s="10"/>
    </row>
    <row r="93" spans="2:15" ht="22.5" customHeight="1">
      <c r="B93" s="27"/>
      <c r="H93" s="18"/>
      <c r="O93" s="28"/>
    </row>
    <row r="94" spans="2:15" ht="22.5" customHeight="1">
      <c r="B94" s="27"/>
      <c r="H94" s="18"/>
      <c r="O94" s="28"/>
    </row>
    <row r="95" spans="8:15" ht="22.5" customHeight="1">
      <c r="H95" s="18"/>
      <c r="O95" s="28"/>
    </row>
    <row r="96" spans="8:15" ht="22.5" customHeight="1">
      <c r="H96" s="18"/>
      <c r="O96" s="28"/>
    </row>
    <row r="97" spans="8:15" ht="22.5" customHeight="1">
      <c r="H97" s="18"/>
      <c r="O97" s="28"/>
    </row>
    <row r="98" ht="22.5" customHeight="1">
      <c r="O98" s="28"/>
    </row>
    <row r="99" ht="22.5" customHeight="1">
      <c r="O99" s="28"/>
    </row>
    <row r="100" ht="22.5" customHeight="1">
      <c r="O100" s="28"/>
    </row>
    <row r="101" ht="22.5" customHeight="1">
      <c r="O101" s="28"/>
    </row>
    <row r="102" ht="22.5" customHeight="1">
      <c r="O102" s="28"/>
    </row>
    <row r="103" ht="22.5" customHeight="1">
      <c r="O103" s="28"/>
    </row>
    <row r="104" ht="22.5" customHeight="1">
      <c r="O104" s="28"/>
    </row>
    <row r="105" ht="22.5" customHeight="1">
      <c r="O105" s="28"/>
    </row>
    <row r="106" ht="22.5" customHeight="1">
      <c r="O106" s="28"/>
    </row>
    <row r="107" ht="22.5" customHeight="1">
      <c r="O107" s="28"/>
    </row>
    <row r="108" ht="22.5" customHeight="1">
      <c r="O108" s="28"/>
    </row>
    <row r="109" ht="22.5" customHeight="1">
      <c r="O109" s="28"/>
    </row>
    <row r="110" ht="22.5" customHeight="1"/>
    <row r="111" ht="22.5" customHeight="1"/>
    <row r="112" ht="22.5" customHeight="1"/>
    <row r="113" ht="22.5" customHeight="1"/>
  </sheetData>
  <sheetProtection/>
  <autoFilter ref="A8:BA63"/>
  <mergeCells count="10">
    <mergeCell ref="I6:M6"/>
    <mergeCell ref="F6:H6"/>
    <mergeCell ref="O6:P6"/>
    <mergeCell ref="Q6:T6"/>
    <mergeCell ref="U6:V6"/>
    <mergeCell ref="I7:J7"/>
    <mergeCell ref="M7:N7"/>
    <mergeCell ref="Q7:R7"/>
    <mergeCell ref="S7:T7"/>
    <mergeCell ref="U7:V7"/>
  </mergeCells>
  <dataValidations count="16">
    <dataValidation type="list" allowBlank="1" showInputMessage="1" showErrorMessage="1" sqref="Y45 X55 X43:X45 Y35 X35:X39 X51 X23:X29 W9:W63 X17:X21 X33:Y33 X53 Y40:Y42">
      <formula1>Test_Vehicle</formula1>
    </dataValidation>
    <dataValidation type="list" allowBlank="1" showInputMessage="1" showErrorMessage="1" sqref="K64:K67 K17 K29 K43:K45">
      <formula1>Post_size_ft</formula1>
    </dataValidation>
    <dataValidation type="list" allowBlank="1" showInputMessage="1" showErrorMessage="1" sqref="H61:H97 F47:F51 F55:F63 H22 F9:F45 H46:H57">
      <formula1>Rail_Height_mm</formula1>
    </dataValidation>
    <dataValidation type="list" allowBlank="1" showInputMessage="1" showErrorMessage="1" sqref="M64:N87">
      <formula1>Post_Spacing_ft</formula1>
    </dataValidation>
    <dataValidation type="list" allowBlank="1" showInputMessage="1" showErrorMessage="1" sqref="I64:I103 M9:N63 I56">
      <formula1>Post_spacing_mm</formula1>
    </dataValidation>
    <dataValidation type="list" allowBlank="1" showInputMessage="1" showErrorMessage="1" sqref="O47:O49 O36:O39 O9:O32 O44:O45 O52:O109">
      <formula1>Blockout_size_mm</formula1>
    </dataValidation>
    <dataValidation type="list" allowBlank="1" showInputMessage="1" showErrorMessage="1" sqref="O46 O40:O43 O33:O35">
      <formula1>Blockout_size_ft</formula1>
    </dataValidation>
    <dataValidation type="list" allowBlank="1" showInputMessage="1" showErrorMessage="1" sqref="K30:K42 K46:K63 K18:K19 K21:K28 K9:K16">
      <formula1>Post_size_mm</formula1>
    </dataValidation>
    <dataValidation type="list" allowBlank="1" showInputMessage="1" showErrorMessage="1" sqref="I9:I55 I57:I63">
      <formula1>Post_length_m</formula1>
    </dataValidation>
    <dataValidation type="list" allowBlank="1" showInputMessage="1" showErrorMessage="1" sqref="L9:L88">
      <formula1>Post_materail</formula1>
    </dataValidation>
    <dataValidation type="list" allowBlank="1" showInputMessage="1" showErrorMessage="1" sqref="P9:P63">
      <formula1>Blockout_material</formula1>
    </dataValidation>
    <dataValidation type="list" allowBlank="1" showInputMessage="1" showErrorMessage="1" sqref="B9:B94">
      <formula1>Gaurdrail</formula1>
    </dataValidation>
    <dataValidation type="list" allowBlank="1" showInputMessage="1" showErrorMessage="1" sqref="C9:C63">
      <formula1>Test_Agency</formula1>
    </dataValidation>
    <dataValidation type="list" allowBlank="1" showInputMessage="1" showErrorMessage="1" sqref="E9:E61">
      <formula1>Year</formula1>
    </dataValidation>
    <dataValidation type="list" allowBlank="1" showInputMessage="1" showErrorMessage="1" sqref="K20">
      <formula1>Post_length_ft</formula1>
    </dataValidation>
    <dataValidation type="list" allowBlank="1" showInputMessage="1" showErrorMessage="1" sqref="E6">
      <formula1>#REF!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3"/>
  <sheetViews>
    <sheetView showGridLines="0" zoomScale="85" zoomScaleNormal="85" zoomScalePageLayoutView="0" workbookViewId="0" topLeftCell="A2">
      <pane ySplit="7" topLeftCell="A48" activePane="bottomLeft" state="frozen"/>
      <selection pane="topLeft" activeCell="A2" sqref="A2"/>
      <selection pane="bottomLeft" activeCell="X7" sqref="X7"/>
    </sheetView>
  </sheetViews>
  <sheetFormatPr defaultColWidth="9.140625" defaultRowHeight="15"/>
  <cols>
    <col min="1" max="1" width="3.00390625" style="14" bestFit="1" customWidth="1"/>
    <col min="2" max="2" width="14.8515625" style="14" customWidth="1"/>
    <col min="3" max="3" width="12.421875" style="6" bestFit="1" customWidth="1"/>
    <col min="4" max="4" width="12.28125" style="15" customWidth="1"/>
    <col min="5" max="5" width="5.57421875" style="6" bestFit="1" customWidth="1"/>
    <col min="6" max="6" width="5.8515625" style="18" customWidth="1"/>
    <col min="7" max="7" width="2.140625" style="14" customWidth="1"/>
    <col min="8" max="8" width="2.28125" style="16" customWidth="1"/>
    <col min="9" max="9" width="11.421875" style="24" customWidth="1"/>
    <col min="10" max="10" width="4.57421875" style="6" customWidth="1"/>
    <col min="11" max="11" width="14.140625" style="6" customWidth="1"/>
    <col min="12" max="12" width="8.8515625" style="6" customWidth="1"/>
    <col min="13" max="13" width="10.57421875" style="26" customWidth="1"/>
    <col min="14" max="14" width="19.57421875" style="14" customWidth="1"/>
    <col min="15" max="15" width="9.140625" style="14" customWidth="1"/>
    <col min="16" max="16" width="6.57421875" style="11" customWidth="1"/>
    <col min="17" max="17" width="4.7109375" style="6" bestFit="1" customWidth="1"/>
    <col min="18" max="18" width="5.421875" style="6" customWidth="1"/>
    <col min="19" max="19" width="4.7109375" style="6" bestFit="1" customWidth="1"/>
    <col min="20" max="20" width="5.8515625" style="17" customWidth="1"/>
    <col min="21" max="21" width="2.7109375" style="14" customWidth="1"/>
    <col min="22" max="22" width="16.140625" style="6" customWidth="1"/>
    <col min="23" max="23" width="14.421875" style="14" customWidth="1"/>
    <col min="24" max="24" width="9.00390625" style="6" customWidth="1"/>
    <col min="25" max="25" width="75.8515625" style="268" bestFit="1" customWidth="1"/>
    <col min="26" max="26" width="5.57421875" style="15" bestFit="1" customWidth="1"/>
    <col min="27" max="27" width="4.421875" style="14" bestFit="1" customWidth="1"/>
    <col min="28" max="28" width="15.421875" style="14" bestFit="1" customWidth="1"/>
    <col min="29" max="29" width="15.421875" style="31" bestFit="1" customWidth="1"/>
    <col min="30" max="30" width="12.00390625" style="31" bestFit="1" customWidth="1"/>
    <col min="31" max="31" width="19.57421875" style="31" bestFit="1" customWidth="1"/>
    <col min="32" max="51" width="9.140625" style="31" customWidth="1"/>
    <col min="52" max="16384" width="9.140625" style="14" customWidth="1"/>
  </cols>
  <sheetData>
    <row r="1" spans="9:13" ht="15">
      <c r="I1" s="211"/>
      <c r="J1" s="151"/>
      <c r="K1" s="151"/>
      <c r="L1" s="151"/>
      <c r="M1" s="212"/>
    </row>
    <row r="2" spans="2:53" ht="15">
      <c r="B2" s="274" t="s">
        <v>328</v>
      </c>
      <c r="C2" s="129"/>
      <c r="D2" s="275"/>
      <c r="E2" s="129"/>
      <c r="F2" s="276"/>
      <c r="G2" s="129"/>
      <c r="H2" s="277"/>
      <c r="I2" s="278"/>
      <c r="J2" s="129"/>
      <c r="K2" s="129"/>
      <c r="L2" s="129"/>
      <c r="M2" s="279"/>
      <c r="N2" s="279"/>
      <c r="O2" s="129"/>
      <c r="P2" s="129"/>
      <c r="Q2" s="277"/>
      <c r="R2" s="129"/>
      <c r="S2" s="129"/>
      <c r="T2" s="129"/>
      <c r="U2" s="280"/>
      <c r="V2" s="129"/>
      <c r="W2" s="129"/>
      <c r="X2" s="129"/>
      <c r="Y2" s="281"/>
      <c r="AC2" s="14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2:53" ht="15">
      <c r="B3" s="282" t="s">
        <v>329</v>
      </c>
      <c r="C3" s="47"/>
      <c r="D3" s="283"/>
      <c r="E3" s="47"/>
      <c r="F3" s="173"/>
      <c r="G3" s="47"/>
      <c r="H3" s="284"/>
      <c r="I3" s="285"/>
      <c r="J3" s="47"/>
      <c r="K3" s="47"/>
      <c r="L3" s="47"/>
      <c r="M3" s="286"/>
      <c r="N3" s="286"/>
      <c r="O3" s="47"/>
      <c r="P3" s="47"/>
      <c r="Q3" s="284"/>
      <c r="R3" s="47"/>
      <c r="S3" s="47"/>
      <c r="T3" s="47"/>
      <c r="U3" s="287"/>
      <c r="V3" s="47"/>
      <c r="W3" s="47"/>
      <c r="X3" s="47"/>
      <c r="Y3" s="137"/>
      <c r="AC3" s="14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2:53" ht="15">
      <c r="B4" s="135" t="s">
        <v>221</v>
      </c>
      <c r="C4" s="131"/>
      <c r="D4" s="288"/>
      <c r="E4" s="131"/>
      <c r="F4" s="178"/>
      <c r="G4" s="131"/>
      <c r="H4" s="289"/>
      <c r="I4" s="290"/>
      <c r="J4" s="131"/>
      <c r="K4" s="131"/>
      <c r="L4" s="131"/>
      <c r="M4" s="291"/>
      <c r="N4" s="291"/>
      <c r="O4" s="131"/>
      <c r="P4" s="131"/>
      <c r="Q4" s="289"/>
      <c r="R4" s="131"/>
      <c r="S4" s="131"/>
      <c r="T4" s="131"/>
      <c r="U4" s="292"/>
      <c r="V4" s="131"/>
      <c r="W4" s="131"/>
      <c r="X4" s="131"/>
      <c r="Y4" s="139"/>
      <c r="AC4" s="14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3:53" ht="15">
      <c r="C5" s="14"/>
      <c r="E5" s="14"/>
      <c r="F5" s="27"/>
      <c r="I5" s="272"/>
      <c r="J5" s="14"/>
      <c r="K5" s="14"/>
      <c r="L5" s="14"/>
      <c r="M5" s="273"/>
      <c r="N5" s="273"/>
      <c r="P5" s="14"/>
      <c r="Q5" s="16"/>
      <c r="R5" s="14"/>
      <c r="S5" s="14"/>
      <c r="T5" s="14"/>
      <c r="U5" s="17"/>
      <c r="V5" s="14"/>
      <c r="X5" s="14"/>
      <c r="Y5" s="14"/>
      <c r="AC5" s="14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25" ht="28.5" customHeight="1">
      <c r="A6" s="140"/>
      <c r="B6" s="163" t="s">
        <v>45</v>
      </c>
      <c r="C6" s="155" t="s">
        <v>38</v>
      </c>
      <c r="D6" s="163" t="s">
        <v>46</v>
      </c>
      <c r="E6" s="157" t="s">
        <v>43</v>
      </c>
      <c r="F6" s="295" t="s">
        <v>0</v>
      </c>
      <c r="G6" s="296"/>
      <c r="H6" s="296"/>
      <c r="I6" s="293" t="s">
        <v>1</v>
      </c>
      <c r="J6" s="294"/>
      <c r="K6" s="294"/>
      <c r="L6" s="294"/>
      <c r="M6" s="294"/>
      <c r="N6" s="296" t="s">
        <v>2</v>
      </c>
      <c r="O6" s="297"/>
      <c r="P6" s="299" t="s">
        <v>3</v>
      </c>
      <c r="Q6" s="299"/>
      <c r="R6" s="299"/>
      <c r="S6" s="300"/>
      <c r="T6" s="301" t="s">
        <v>332</v>
      </c>
      <c r="U6" s="302"/>
      <c r="V6" s="157" t="s">
        <v>203</v>
      </c>
      <c r="W6" s="217" t="s">
        <v>297</v>
      </c>
      <c r="X6" s="155" t="s">
        <v>320</v>
      </c>
      <c r="Y6" s="217" t="s">
        <v>59</v>
      </c>
    </row>
    <row r="7" spans="1:51" s="12" customFormat="1" ht="15.75" customHeight="1">
      <c r="A7" s="161"/>
      <c r="B7" s="161"/>
      <c r="C7" s="156"/>
      <c r="D7" s="161"/>
      <c r="E7" s="156"/>
      <c r="F7" s="152"/>
      <c r="G7" s="153"/>
      <c r="H7" s="169"/>
      <c r="I7" s="303" t="s">
        <v>183</v>
      </c>
      <c r="J7" s="305"/>
      <c r="K7" s="160" t="s">
        <v>184</v>
      </c>
      <c r="L7" s="159" t="s">
        <v>296</v>
      </c>
      <c r="M7" s="252" t="s">
        <v>185</v>
      </c>
      <c r="N7" s="152"/>
      <c r="O7" s="139"/>
      <c r="P7" s="298" t="s">
        <v>182</v>
      </c>
      <c r="Q7" s="300"/>
      <c r="R7" s="293" t="s">
        <v>4</v>
      </c>
      <c r="S7" s="306"/>
      <c r="T7" s="307" t="s">
        <v>222</v>
      </c>
      <c r="U7" s="308"/>
      <c r="V7" s="205"/>
      <c r="W7" s="218" t="s">
        <v>204</v>
      </c>
      <c r="X7" s="260" t="s">
        <v>333</v>
      </c>
      <c r="Y7" s="263"/>
      <c r="Z7" s="1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25" ht="15">
      <c r="A8" s="162"/>
      <c r="B8" s="162"/>
      <c r="C8" s="164"/>
      <c r="D8" s="165"/>
      <c r="E8" s="164"/>
      <c r="F8" s="170"/>
      <c r="G8" s="47"/>
      <c r="H8" s="171"/>
      <c r="I8" s="180"/>
      <c r="J8" s="200"/>
      <c r="K8" s="214"/>
      <c r="L8" s="154"/>
      <c r="M8" s="215"/>
      <c r="N8" s="134"/>
      <c r="O8" s="137"/>
      <c r="P8" s="190"/>
      <c r="Q8" s="191"/>
      <c r="R8" s="194"/>
      <c r="S8" s="191"/>
      <c r="T8" s="195"/>
      <c r="U8" s="137"/>
      <c r="V8" s="199"/>
      <c r="W8" s="162"/>
      <c r="X8" s="164"/>
      <c r="Y8" s="264"/>
    </row>
    <row r="9" spans="1:51" s="27" customFormat="1" ht="22.5" customHeight="1">
      <c r="A9" s="132">
        <v>1</v>
      </c>
      <c r="B9" s="132" t="str">
        <f>'SI-data'!B9</f>
        <v>12 gauge</v>
      </c>
      <c r="C9" s="164" t="str">
        <f>'SI-data'!C9</f>
        <v>TTI</v>
      </c>
      <c r="D9" s="165" t="str">
        <f>'SI-data'!D9</f>
        <v>471470-26</v>
      </c>
      <c r="E9" s="167">
        <f>'SI-data'!E9</f>
        <v>1994</v>
      </c>
      <c r="F9" s="172">
        <f>'SI-data'!F9/25.4</f>
        <v>27</v>
      </c>
      <c r="G9" s="173" t="str">
        <f>IF(F9&lt;50,"in","mm")</f>
        <v>in</v>
      </c>
      <c r="H9" s="120"/>
      <c r="I9" s="89" t="str">
        <f>INDEX(array,MATCH('SI-data'!I9,Post_length_m,0),Post_length_ft_col)</f>
        <v>5 ft-4 in. </v>
      </c>
      <c r="J9" s="192" t="s">
        <v>162</v>
      </c>
      <c r="K9" s="127" t="str">
        <f>INDEX(array,MATCH('SI-data'!K9,Post_size_mm,0),Post_size_in_col)</f>
        <v>6×8 in.</v>
      </c>
      <c r="L9" s="184" t="str">
        <f>'SI-data'!L9</f>
        <v>wood</v>
      </c>
      <c r="M9" s="89" t="str">
        <f>INDEX(array,MATCH('SI-data'!M9,Post_spacing_mm,0),Post_spacing_ft_col)</f>
        <v>6 ft-3 in</v>
      </c>
      <c r="N9" s="188" t="str">
        <f>INDEX(array,MATCH('SI-data'!O9,Blockout_size_mm,0),Blockout_in_col)</f>
        <v>6×8×14 in.</v>
      </c>
      <c r="O9" s="137" t="str">
        <f>'SI-data'!P9</f>
        <v>wood</v>
      </c>
      <c r="P9" s="89">
        <f>'SI-data'!Q9/25.4</f>
        <v>27.165354330708663</v>
      </c>
      <c r="Q9" s="192" t="s">
        <v>39</v>
      </c>
      <c r="R9" s="89">
        <f>'SI-data'!S9/25.4</f>
        <v>32.28346456692913</v>
      </c>
      <c r="S9" s="192" t="s">
        <v>39</v>
      </c>
      <c r="T9" s="196" t="s">
        <v>9</v>
      </c>
      <c r="U9" s="120"/>
      <c r="V9" s="201" t="str">
        <f>'SI-data'!W9</f>
        <v>NCHRP 350 3-11</v>
      </c>
      <c r="W9" s="203" t="str">
        <f>'SI-data'!X9</f>
        <v>N/A</v>
      </c>
      <c r="X9" s="261" t="str">
        <f>'SI-data'!Y9</f>
        <v>SI/US</v>
      </c>
      <c r="Y9" s="265" t="str">
        <f>'SI-data'!Z9</f>
        <v>W-beam, Strong post G4 (2W) guardrail </v>
      </c>
      <c r="Z9" s="15"/>
      <c r="AC9" s="29"/>
      <c r="AD9" s="34"/>
      <c r="AE9" s="29"/>
      <c r="AF9" s="35"/>
      <c r="AG9" s="35"/>
      <c r="AH9" s="35"/>
      <c r="AI9" s="29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</row>
    <row r="10" spans="1:51" s="27" customFormat="1" ht="22.5" customHeight="1">
      <c r="A10" s="132">
        <f aca="true" t="shared" si="0" ref="A10:A63">A9+1</f>
        <v>2</v>
      </c>
      <c r="B10" s="132" t="str">
        <f>'SI-data'!B10</f>
        <v>12 gauge</v>
      </c>
      <c r="C10" s="164" t="str">
        <f>'SI-data'!C10</f>
        <v>TTI</v>
      </c>
      <c r="D10" s="165" t="str">
        <f>'SI-data'!D10</f>
        <v>405421-1</v>
      </c>
      <c r="E10" s="167">
        <f>'SI-data'!E10</f>
        <v>1995</v>
      </c>
      <c r="F10" s="172">
        <f>'SI-data'!F10/25.4</f>
        <v>27.79527559055118</v>
      </c>
      <c r="G10" s="173" t="str">
        <f aca="true" t="shared" si="1" ref="G10:G63">IF(F10&lt;50,"in","mm")</f>
        <v>in</v>
      </c>
      <c r="H10" s="174" t="s">
        <v>202</v>
      </c>
      <c r="I10" s="89" t="str">
        <f>INDEX(array,MATCH('SI-data'!I10,Post_length_m,0),Post_length_ft_col)</f>
        <v>6 ft</v>
      </c>
      <c r="J10" s="192" t="s">
        <v>162</v>
      </c>
      <c r="K10" s="127" t="str">
        <f>INDEX(array,MATCH('SI-data'!K10,Post_size_mm,0),Post_size_in_col)</f>
        <v>W6×8.5</v>
      </c>
      <c r="L10" s="184" t="str">
        <f>'SI-data'!L10</f>
        <v>steel</v>
      </c>
      <c r="M10" s="89" t="str">
        <f>INDEX(array,MATCH('SI-data'!M10,Post_spacing_mm,0),Post_spacing_ft_col)</f>
        <v>6 ft-3 in</v>
      </c>
      <c r="N10" s="188" t="str">
        <f>INDEX(array,MATCH('SI-data'!O10,Blockout_size_mm,0),Blockout_in_col)</f>
        <v>5-7/8×7-7/8×14-1/8 in.</v>
      </c>
      <c r="O10" s="137" t="str">
        <f>'SI-data'!P10</f>
        <v>timber</v>
      </c>
      <c r="P10" s="89">
        <f>'SI-data'!Q10/25.4</f>
        <v>27.559055118110237</v>
      </c>
      <c r="Q10" s="192" t="s">
        <v>39</v>
      </c>
      <c r="R10" s="89">
        <f>'SI-data'!S10/25.4</f>
        <v>39.37007874015748</v>
      </c>
      <c r="S10" s="192" t="s">
        <v>39</v>
      </c>
      <c r="T10" s="196" t="s">
        <v>9</v>
      </c>
      <c r="U10" s="120"/>
      <c r="V10" s="201" t="str">
        <f>'SI-data'!W10</f>
        <v>NCHRP 350 3-11</v>
      </c>
      <c r="W10" s="203" t="str">
        <f>'SI-data'!X10</f>
        <v>N/A</v>
      </c>
      <c r="X10" s="261" t="str">
        <f>'SI-data'!Y10</f>
        <v>SI</v>
      </c>
      <c r="Y10" s="265" t="str">
        <f>'SI-data'!Z10</f>
        <v>Modified W-beam, strong post G4(1S) guardrail </v>
      </c>
      <c r="Z10" s="15"/>
      <c r="AC10" s="36"/>
      <c r="AD10" s="36"/>
      <c r="AE10" s="36"/>
      <c r="AF10" s="33"/>
      <c r="AG10" s="33"/>
      <c r="AH10" s="33"/>
      <c r="AI10" s="33"/>
      <c r="AJ10" s="33"/>
      <c r="AK10" s="33"/>
      <c r="AL10" s="33"/>
      <c r="AM10" s="33"/>
      <c r="AN10" s="37"/>
      <c r="AO10" s="33"/>
      <c r="AP10" s="33"/>
      <c r="AQ10" s="33"/>
      <c r="AR10" s="33"/>
      <c r="AS10" s="36"/>
      <c r="AT10" s="38"/>
      <c r="AU10" s="36"/>
      <c r="AV10" s="36"/>
      <c r="AW10" s="36"/>
      <c r="AX10" s="36"/>
      <c r="AY10" s="36"/>
    </row>
    <row r="11" spans="1:51" s="27" customFormat="1" ht="22.5" customHeight="1">
      <c r="A11" s="132">
        <f t="shared" si="0"/>
        <v>3</v>
      </c>
      <c r="B11" s="132" t="str">
        <f>'SI-data'!B11</f>
        <v>12 gauge</v>
      </c>
      <c r="C11" s="164" t="str">
        <f>'SI-data'!C11</f>
        <v>TTI</v>
      </c>
      <c r="D11" s="165" t="str">
        <f>'SI-data'!D11</f>
        <v>405391-1</v>
      </c>
      <c r="E11" s="167">
        <f>'SI-data'!E11</f>
        <v>1995</v>
      </c>
      <c r="F11" s="172">
        <f>'SI-data'!F11/25.4</f>
        <v>27.79527559055118</v>
      </c>
      <c r="G11" s="173" t="str">
        <f t="shared" si="1"/>
        <v>in</v>
      </c>
      <c r="H11" s="174" t="s">
        <v>202</v>
      </c>
      <c r="I11" s="89" t="str">
        <f>INDEX(array,MATCH('SI-data'!I11,Post_length_m,0),Post_length_ft_col)</f>
        <v>6-ft-3 in.</v>
      </c>
      <c r="J11" s="192" t="s">
        <v>162</v>
      </c>
      <c r="K11" s="127" t="str">
        <f>INDEX(array,MATCH('SI-data'!K11,Post_size_mm,0),Post_size_in_col)</f>
        <v>7-1/4 in. dia</v>
      </c>
      <c r="L11" s="184" t="str">
        <f>'SI-data'!L11</f>
        <v>wood</v>
      </c>
      <c r="M11" s="89" t="str">
        <f>INDEX(array,MATCH('SI-data'!M11,Post_spacing_mm,0),Post_spacing_ft_col)</f>
        <v>6 ft-3 in</v>
      </c>
      <c r="N11" s="188" t="str">
        <f>INDEX(array,MATCH('SI-data'!O11,Blockout_size_mm,0),Blockout_in_col)</f>
        <v>5-3/4×5-3/4×14 in.</v>
      </c>
      <c r="O11" s="137" t="str">
        <f>'SI-data'!P11</f>
        <v>wood</v>
      </c>
      <c r="P11" s="89">
        <f>'SI-data'!Q11/25.4</f>
        <v>31.10236220472441</v>
      </c>
      <c r="Q11" s="192" t="s">
        <v>39</v>
      </c>
      <c r="R11" s="89">
        <f>'SI-data'!S11/25.4</f>
        <v>43.30708661417323</v>
      </c>
      <c r="S11" s="192" t="s">
        <v>39</v>
      </c>
      <c r="T11" s="196" t="s">
        <v>9</v>
      </c>
      <c r="U11" s="120"/>
      <c r="V11" s="201" t="str">
        <f>'SI-data'!W11</f>
        <v>NCHRP 350 3-11</v>
      </c>
      <c r="W11" s="203" t="str">
        <f>'SI-data'!X11</f>
        <v>N/A</v>
      </c>
      <c r="X11" s="261" t="str">
        <f>'SI-data'!Y11</f>
        <v>SI/US</v>
      </c>
      <c r="Y11" s="265" t="str">
        <f>'SI-data'!Z11</f>
        <v>Round wood post G4 (2W) guardrail </v>
      </c>
      <c r="Z11" s="15"/>
      <c r="AC11" s="29"/>
      <c r="AD11" s="29"/>
      <c r="AE11" s="29"/>
      <c r="AF11" s="34"/>
      <c r="AG11" s="29"/>
      <c r="AH11" s="34"/>
      <c r="AI11" s="29"/>
      <c r="AJ11" s="29"/>
      <c r="AK11" s="29"/>
      <c r="AL11" s="29"/>
      <c r="AM11" s="29"/>
      <c r="AN11" s="35"/>
      <c r="AO11" s="29"/>
      <c r="AP11" s="29"/>
      <c r="AQ11" s="29"/>
      <c r="AR11" s="29"/>
      <c r="AS11" s="29"/>
      <c r="AT11" s="39"/>
      <c r="AU11" s="29"/>
      <c r="AV11" s="29"/>
      <c r="AW11" s="29"/>
      <c r="AX11" s="29"/>
      <c r="AY11" s="29"/>
    </row>
    <row r="12" spans="1:51" s="27" customFormat="1" ht="22.5" customHeight="1">
      <c r="A12" s="132">
        <f t="shared" si="0"/>
        <v>4</v>
      </c>
      <c r="B12" s="132" t="str">
        <f>'SI-data'!B12</f>
        <v>12 gauge</v>
      </c>
      <c r="C12" s="164" t="str">
        <f>'SI-data'!C12</f>
        <v>TTI</v>
      </c>
      <c r="D12" s="165" t="str">
        <f>'SI-data'!D12</f>
        <v>400001-MPT1</v>
      </c>
      <c r="E12" s="167">
        <f>'SI-data'!E12</f>
        <v>1996</v>
      </c>
      <c r="F12" s="172">
        <f>'SI-data'!F12/25.4</f>
        <v>27.79527559055118</v>
      </c>
      <c r="G12" s="173" t="str">
        <f t="shared" si="1"/>
        <v>in</v>
      </c>
      <c r="H12" s="174" t="s">
        <v>202</v>
      </c>
      <c r="I12" s="89" t="str">
        <f>INDEX(array,MATCH('SI-data'!I12,Post_length_m,0),Post_length_ft_col)</f>
        <v>6 ft</v>
      </c>
      <c r="J12" s="192" t="s">
        <v>162</v>
      </c>
      <c r="K12" s="127" t="str">
        <f>INDEX(array,MATCH('SI-data'!K12,Post_size_mm,0),Post_size_in_col)</f>
        <v>W6×9</v>
      </c>
      <c r="L12" s="184" t="str">
        <f>'SI-data'!L12</f>
        <v>steel</v>
      </c>
      <c r="M12" s="89" t="str">
        <f>INDEX(array,MATCH('SI-data'!M12,Post_spacing_mm,0),Post_spacing_ft_col)</f>
        <v>6 ft-3 in</v>
      </c>
      <c r="N12" s="188" t="str">
        <f>INDEX(array,MATCH('SI-data'!O12,Blockout_size_mm,0),Blockout_in_col)</f>
        <v>6×7-7/8×14 in.</v>
      </c>
      <c r="O12" s="137" t="str">
        <f>'SI-data'!P12</f>
        <v>recycled polyethylen e-block</v>
      </c>
      <c r="P12" s="89">
        <f>'SI-data'!Q12/25.4</f>
        <v>28.34645669291339</v>
      </c>
      <c r="Q12" s="192" t="s">
        <v>39</v>
      </c>
      <c r="R12" s="89">
        <f>'SI-data'!S12/25.4</f>
        <v>44.488188976377955</v>
      </c>
      <c r="S12" s="192" t="s">
        <v>39</v>
      </c>
      <c r="T12" s="196" t="s">
        <v>9</v>
      </c>
      <c r="U12" s="120"/>
      <c r="V12" s="201" t="str">
        <f>'SI-data'!W12</f>
        <v>NCHRP 350 3-11</v>
      </c>
      <c r="W12" s="203" t="str">
        <f>'SI-data'!X12</f>
        <v>N/A</v>
      </c>
      <c r="X12" s="261" t="str">
        <f>'SI-data'!Y12</f>
        <v>SI</v>
      </c>
      <c r="Y12" s="265" t="str">
        <f>'SI-data'!Z12</f>
        <v>Modified G4(1S) w/ recycled blockouts</v>
      </c>
      <c r="Z12" s="15"/>
      <c r="AC12" s="29"/>
      <c r="AD12" s="29"/>
      <c r="AE12" s="29"/>
      <c r="AF12" s="40"/>
      <c r="AG12" s="29"/>
      <c r="AH12" s="29"/>
      <c r="AI12" s="29"/>
      <c r="AJ12" s="30"/>
      <c r="AK12" s="30"/>
      <c r="AL12" s="41"/>
      <c r="AM12" s="30"/>
      <c r="AN12" s="42"/>
      <c r="AO12" s="30"/>
      <c r="AP12" s="29"/>
      <c r="AQ12" s="29"/>
      <c r="AR12" s="30"/>
      <c r="AS12" s="29"/>
      <c r="AT12" s="43"/>
      <c r="AU12" s="44"/>
      <c r="AV12" s="29"/>
      <c r="AW12" s="29"/>
      <c r="AX12" s="29"/>
      <c r="AY12" s="29"/>
    </row>
    <row r="13" spans="1:51" s="27" customFormat="1" ht="22.5" customHeight="1">
      <c r="A13" s="132">
        <f t="shared" si="0"/>
        <v>5</v>
      </c>
      <c r="B13" s="132" t="str">
        <f>'SI-data'!B13</f>
        <v>12 gauge</v>
      </c>
      <c r="C13" s="164" t="str">
        <f>'SI-data'!C13</f>
        <v>TTI</v>
      </c>
      <c r="D13" s="165" t="str">
        <f>'SI-data'!D13</f>
        <v>439637-1</v>
      </c>
      <c r="E13" s="167">
        <f>'SI-data'!E13</f>
        <v>1997</v>
      </c>
      <c r="F13" s="172">
        <f>'SI-data'!F13/25.4</f>
        <v>27.79527559055118</v>
      </c>
      <c r="G13" s="173" t="str">
        <f t="shared" si="1"/>
        <v>in</v>
      </c>
      <c r="H13" s="174" t="s">
        <v>202</v>
      </c>
      <c r="I13" s="89" t="str">
        <f>INDEX(array,MATCH('SI-data'!I13,Post_length_m,0),Post_length_ft_col)</f>
        <v>5 ft-6 in.</v>
      </c>
      <c r="J13" s="192" t="s">
        <v>162</v>
      </c>
      <c r="K13" s="127" t="str">
        <f>INDEX(array,MATCH('SI-data'!K13,Post_size_mm,0),Post_size_in_col)</f>
        <v>W6×9</v>
      </c>
      <c r="L13" s="184" t="str">
        <f>'SI-data'!L13</f>
        <v>steel</v>
      </c>
      <c r="M13" s="89" t="str">
        <f>INDEX(array,MATCH('SI-data'!M13,Post_spacing_mm,0),Post_spacing_ft_col)</f>
        <v>6 ft-3 in</v>
      </c>
      <c r="N13" s="188" t="str">
        <f>INDEX(array,MATCH('SI-data'!O13,Blockout_size_mm,0),Blockout_in_col)</f>
        <v>6×6×14 in.</v>
      </c>
      <c r="O13" s="137" t="str">
        <f>'SI-data'!P13</f>
        <v>routed wood</v>
      </c>
      <c r="P13" s="89">
        <f>'SI-data'!Q13/25.4</f>
        <v>17.716535433070867</v>
      </c>
      <c r="Q13" s="192" t="s">
        <v>39</v>
      </c>
      <c r="R13" s="89">
        <f>'SI-data'!S13/25.4</f>
        <v>29.52755905511811</v>
      </c>
      <c r="S13" s="192" t="s">
        <v>39</v>
      </c>
      <c r="T13" s="196" t="s">
        <v>9</v>
      </c>
      <c r="U13" s="120"/>
      <c r="V13" s="201" t="str">
        <f>'SI-data'!W13</f>
        <v>NCHRP 350 3-11</v>
      </c>
      <c r="W13" s="203" t="str">
        <f>'SI-data'!X13</f>
        <v>N/A</v>
      </c>
      <c r="X13" s="261" t="str">
        <f>'SI-data'!Y13</f>
        <v>SI</v>
      </c>
      <c r="Y13" s="265" t="str">
        <f>'SI-data'!Z13</f>
        <v>Modified G4(1S)</v>
      </c>
      <c r="Z13" s="15"/>
      <c r="AC13" s="29"/>
      <c r="AD13" s="29"/>
      <c r="AE13" s="29"/>
      <c r="AF13" s="40"/>
      <c r="AG13" s="29"/>
      <c r="AH13" s="45"/>
      <c r="AI13" s="29"/>
      <c r="AJ13" s="30"/>
      <c r="AK13" s="30"/>
      <c r="AL13" s="41"/>
      <c r="AM13" s="30"/>
      <c r="AN13" s="42"/>
      <c r="AO13" s="30"/>
      <c r="AP13" s="30"/>
      <c r="AQ13" s="30"/>
      <c r="AR13" s="30"/>
      <c r="AS13" s="31"/>
      <c r="AT13" s="43"/>
      <c r="AU13" s="44"/>
      <c r="AV13" s="29"/>
      <c r="AW13" s="29"/>
      <c r="AX13" s="29"/>
      <c r="AY13" s="29"/>
    </row>
    <row r="14" spans="1:51" s="27" customFormat="1" ht="22.5" customHeight="1">
      <c r="A14" s="132">
        <f t="shared" si="0"/>
        <v>6</v>
      </c>
      <c r="B14" s="132" t="str">
        <f>'SI-data'!B14</f>
        <v>12 gauge</v>
      </c>
      <c r="C14" s="164" t="str">
        <f>'SI-data'!C14</f>
        <v>TTI</v>
      </c>
      <c r="D14" s="165" t="str">
        <f>'SI-data'!D14</f>
        <v>400001-APL1</v>
      </c>
      <c r="E14" s="167">
        <f>'SI-data'!E14</f>
        <v>2000</v>
      </c>
      <c r="F14" s="172">
        <f>'SI-data'!F14/25.4</f>
        <v>27.79527559055118</v>
      </c>
      <c r="G14" s="173" t="str">
        <f t="shared" si="1"/>
        <v>in</v>
      </c>
      <c r="H14" s="174" t="s">
        <v>202</v>
      </c>
      <c r="I14" s="89" t="str">
        <f>INDEX(array,MATCH('SI-data'!I14,Post_length_m,0),Post_length_ft_col)</f>
        <v>4 ft-10-1/2 in.</v>
      </c>
      <c r="J14" s="192" t="s">
        <v>162</v>
      </c>
      <c r="K14" s="127" t="str">
        <f>INDEX(array,MATCH('SI-data'!K14,Post_size_mm,0),Post_size_in_col)</f>
        <v>6×7-1/2 in.</v>
      </c>
      <c r="L14" s="184" t="str">
        <f>'SI-data'!L14</f>
        <v>recycled</v>
      </c>
      <c r="M14" s="89" t="str">
        <f>INDEX(array,MATCH('SI-data'!M14,Post_spacing_mm,0),Post_spacing_ft_col)</f>
        <v>6 ft-3 in</v>
      </c>
      <c r="N14" s="188" t="str">
        <f>INDEX(array,MATCH('SI-data'!O14,Blockout_size_mm,0),Blockout_in_col)</f>
        <v>5-7/8×7-7/8×14-1/8 in.</v>
      </c>
      <c r="O14" s="137" t="str">
        <f>'SI-data'!P14</f>
        <v>timber</v>
      </c>
      <c r="P14" s="89">
        <f>'SI-data'!Q14/25.4</f>
        <v>31.2992125984252</v>
      </c>
      <c r="Q14" s="192" t="s">
        <v>39</v>
      </c>
      <c r="R14" s="89">
        <f>'SI-data'!S14/25.4</f>
        <v>53.62204724409449</v>
      </c>
      <c r="S14" s="192" t="s">
        <v>39</v>
      </c>
      <c r="T14" s="196">
        <f>'SI-data'!U14*1000/25.4/12</f>
        <v>5.47244094488189</v>
      </c>
      <c r="U14" s="120" t="s">
        <v>101</v>
      </c>
      <c r="V14" s="201" t="str">
        <f>'SI-data'!W14</f>
        <v>NCHRP 350 3-11</v>
      </c>
      <c r="W14" s="203" t="str">
        <f>'SI-data'!X14</f>
        <v>N/A</v>
      </c>
      <c r="X14" s="261" t="str">
        <f>'SI-data'!Y14</f>
        <v>SI</v>
      </c>
      <c r="Y14" s="265" t="str">
        <f>'SI-data'!Z14</f>
        <v>Modified G4 (2W) with Amity plastic’s recycled posts</v>
      </c>
      <c r="Z14" s="15"/>
      <c r="AC14" s="29"/>
      <c r="AD14" s="29"/>
      <c r="AE14" s="29"/>
      <c r="AF14" s="40"/>
      <c r="AG14" s="29"/>
      <c r="AH14" s="29"/>
      <c r="AI14" s="29"/>
      <c r="AJ14" s="30"/>
      <c r="AK14" s="30"/>
      <c r="AL14" s="41"/>
      <c r="AM14" s="30"/>
      <c r="AN14" s="42"/>
      <c r="AO14" s="30"/>
      <c r="AP14" s="30"/>
      <c r="AQ14" s="30"/>
      <c r="AR14" s="30"/>
      <c r="AS14" s="31"/>
      <c r="AT14" s="43"/>
      <c r="AU14" s="44"/>
      <c r="AV14" s="30"/>
      <c r="AW14" s="30"/>
      <c r="AX14" s="29"/>
      <c r="AY14" s="29"/>
    </row>
    <row r="15" spans="1:51" s="27" customFormat="1" ht="22.5" customHeight="1">
      <c r="A15" s="132">
        <f t="shared" si="0"/>
        <v>7</v>
      </c>
      <c r="B15" s="132" t="str">
        <f>'SI-data'!B15</f>
        <v>12 gauge</v>
      </c>
      <c r="C15" s="164" t="str">
        <f>'SI-data'!C15</f>
        <v>TTI</v>
      </c>
      <c r="D15" s="165" t="str">
        <f>'SI-data'!D15</f>
        <v>404201-1</v>
      </c>
      <c r="E15" s="167">
        <f>'SI-data'!E15</f>
        <v>2000</v>
      </c>
      <c r="F15" s="172">
        <f>'SI-data'!F15/25.4</f>
        <v>27.79527559055118</v>
      </c>
      <c r="G15" s="173" t="str">
        <f t="shared" si="1"/>
        <v>in</v>
      </c>
      <c r="H15" s="174" t="s">
        <v>202</v>
      </c>
      <c r="I15" s="89" t="str">
        <f>INDEX(array,MATCH('SI-data'!I15,Post_length_m,0),Post_length_ft_col)</f>
        <v>5 ft-11 in.</v>
      </c>
      <c r="J15" s="192" t="s">
        <v>162</v>
      </c>
      <c r="K15" s="127" t="str">
        <f>INDEX(array,MATCH('SI-data'!K15,Post_size_mm,0),Post_size_in_col)</f>
        <v>5-7/8×7-7/8 in.</v>
      </c>
      <c r="L15" s="184" t="str">
        <f>'SI-data'!L15</f>
        <v>wood</v>
      </c>
      <c r="M15" s="89" t="str">
        <f>INDEX(array,MATCH('SI-data'!M15,Post_spacing_mm,0),Post_spacing_ft_col)</f>
        <v>6 ft-3 in</v>
      </c>
      <c r="N15" s="188" t="str">
        <f>INDEX(array,MATCH('SI-data'!O15,Blockout_size_mm,0),Blockout_in_col)</f>
        <v>5-7/8×7-7/8×14 1/8 in.</v>
      </c>
      <c r="O15" s="137" t="str">
        <f>'SI-data'!P15</f>
        <v>wood</v>
      </c>
      <c r="P15" s="89">
        <f>'SI-data'!Q15/25.4</f>
        <v>33.85826771653544</v>
      </c>
      <c r="Q15" s="192" t="s">
        <v>39</v>
      </c>
      <c r="R15" s="89">
        <f>'SI-data'!S15/25.4</f>
        <v>40.62992125984252</v>
      </c>
      <c r="S15" s="192" t="s">
        <v>39</v>
      </c>
      <c r="T15" s="196" t="s">
        <v>9</v>
      </c>
      <c r="U15" s="120"/>
      <c r="V15" s="201" t="str">
        <f>'SI-data'!W15</f>
        <v>NCHRP 350 3-11</v>
      </c>
      <c r="W15" s="203" t="str">
        <f>'SI-data'!X15</f>
        <v>N/A</v>
      </c>
      <c r="X15" s="261" t="str">
        <f>'SI-data'!Y15</f>
        <v>SI</v>
      </c>
      <c r="Y15" s="265" t="str">
        <f>'SI-data'!Z15</f>
        <v>G4 (2W) with 100 mm asphaltic curb</v>
      </c>
      <c r="Z15" s="15"/>
      <c r="AC15" s="29"/>
      <c r="AD15" s="31"/>
      <c r="AE15" s="29"/>
      <c r="AF15" s="40"/>
      <c r="AG15" s="29"/>
      <c r="AH15" s="29"/>
      <c r="AI15" s="29"/>
      <c r="AJ15" s="30"/>
      <c r="AK15" s="30"/>
      <c r="AL15" s="41"/>
      <c r="AM15" s="30"/>
      <c r="AN15" s="42"/>
      <c r="AO15" s="30"/>
      <c r="AP15" s="30"/>
      <c r="AQ15" s="30"/>
      <c r="AR15" s="30"/>
      <c r="AS15" s="29"/>
      <c r="AT15" s="43"/>
      <c r="AU15" s="44"/>
      <c r="AV15" s="30"/>
      <c r="AW15" s="30"/>
      <c r="AX15" s="29"/>
      <c r="AY15" s="29"/>
    </row>
    <row r="16" spans="1:51" s="27" customFormat="1" ht="22.5" customHeight="1">
      <c r="A16" s="132">
        <f t="shared" si="0"/>
        <v>8</v>
      </c>
      <c r="B16" s="132" t="str">
        <f>'SI-data'!B16</f>
        <v>12 gauge</v>
      </c>
      <c r="C16" s="164" t="str">
        <f>'SI-data'!C16</f>
        <v>TTI</v>
      </c>
      <c r="D16" s="165" t="str">
        <f>'SI-data'!D16</f>
        <v>473750-3</v>
      </c>
      <c r="E16" s="167">
        <f>'SI-data'!E16</f>
        <v>2000</v>
      </c>
      <c r="F16" s="172">
        <f>'SI-data'!F16/25.4</f>
        <v>32.28346456692913</v>
      </c>
      <c r="G16" s="173" t="str">
        <f t="shared" si="1"/>
        <v>in</v>
      </c>
      <c r="H16" s="120"/>
      <c r="I16" s="89" t="str">
        <f>INDEX(array,MATCH('SI-data'!I16,Post_length_m,0),Post_length_ft_col)</f>
        <v>5 ft-3 in. </v>
      </c>
      <c r="J16" s="192" t="s">
        <v>162</v>
      </c>
      <c r="K16" s="127" t="str">
        <f>INDEX(array,MATCH('SI-data'!K16,Post_size_mm,0),Post_size_in_col)</f>
        <v>S3x5.7</v>
      </c>
      <c r="L16" s="184" t="str">
        <f>'SI-data'!L16</f>
        <v>steel</v>
      </c>
      <c r="M16" s="89" t="str">
        <f>INDEX(array,MATCH('SI-data'!M16,Post_spacing_mm,0),Post_spacing_ft_col)</f>
        <v>12 ft-6 in</v>
      </c>
      <c r="N16" s="188" t="e">
        <f>INDEX(array,MATCH('SI-data'!O16,Blockout_size_mm,0),Blockout_in_col)</f>
        <v>#N/A</v>
      </c>
      <c r="O16" s="137"/>
      <c r="P16" s="89">
        <f>'SI-data'!Q16/25.4</f>
        <v>64.56692913385827</v>
      </c>
      <c r="Q16" s="192" t="s">
        <v>39</v>
      </c>
      <c r="R16" s="89">
        <f>'SI-data'!S16/25.4</f>
        <v>83.46456692913387</v>
      </c>
      <c r="S16" s="192" t="s">
        <v>39</v>
      </c>
      <c r="T16" s="196" t="s">
        <v>9</v>
      </c>
      <c r="U16" s="120"/>
      <c r="V16" s="201" t="str">
        <f>'SI-data'!W16</f>
        <v>NCHRP 350 3-11</v>
      </c>
      <c r="W16" s="203" t="str">
        <f>'SI-data'!X16</f>
        <v>N/A</v>
      </c>
      <c r="X16" s="261" t="str">
        <f>'SI-data'!Y16</f>
        <v>SI/US</v>
      </c>
      <c r="Y16" s="265" t="str">
        <f>'SI-data'!Z16</f>
        <v>Modified PennDOT Type 2 weak post guiderail </v>
      </c>
      <c r="Z16" s="15"/>
      <c r="AC16" s="29"/>
      <c r="AD16" s="31"/>
      <c r="AE16" s="29"/>
      <c r="AF16" s="40"/>
      <c r="AG16" s="29"/>
      <c r="AH16" s="45"/>
      <c r="AI16" s="29"/>
      <c r="AJ16" s="30"/>
      <c r="AK16" s="30"/>
      <c r="AL16" s="41"/>
      <c r="AM16" s="30"/>
      <c r="AN16" s="42"/>
      <c r="AO16" s="30"/>
      <c r="AP16" s="31"/>
      <c r="AQ16" s="31"/>
      <c r="AR16" s="30"/>
      <c r="AS16" s="29"/>
      <c r="AT16" s="39"/>
      <c r="AU16" s="29"/>
      <c r="AV16" s="30"/>
      <c r="AW16" s="30"/>
      <c r="AX16" s="29"/>
      <c r="AY16" s="29"/>
    </row>
    <row r="17" spans="1:51" s="27" customFormat="1" ht="22.5" customHeight="1">
      <c r="A17" s="132">
        <f t="shared" si="0"/>
        <v>9</v>
      </c>
      <c r="B17" s="132" t="str">
        <f>'SI-data'!B17</f>
        <v>12 gauge</v>
      </c>
      <c r="C17" s="164" t="str">
        <f>'SI-data'!C17</f>
        <v>TTI</v>
      </c>
      <c r="D17" s="165" t="str">
        <f>'SI-data'!D17</f>
        <v>400001-CFI1</v>
      </c>
      <c r="E17" s="167">
        <f>'SI-data'!E17</f>
        <v>2001</v>
      </c>
      <c r="F17" s="172">
        <f>'SI-data'!F17/25.4</f>
        <v>27.79527559055118</v>
      </c>
      <c r="G17" s="173" t="str">
        <f t="shared" si="1"/>
        <v>in</v>
      </c>
      <c r="H17" s="120"/>
      <c r="I17" s="89" t="str">
        <f>INDEX(array,MATCH('SI-data'!I17,Post_length_m,0),Post_length_ft_col)</f>
        <v>5 ft-3 in. </v>
      </c>
      <c r="J17" s="192" t="s">
        <v>162</v>
      </c>
      <c r="K17" s="127" t="str">
        <f>INDEX(array,MATCH('SI-data'!K17,Post_size_mm,0),Post_size_in_col)</f>
        <v>HALCO-X-48</v>
      </c>
      <c r="L17" s="184" t="str">
        <f>'SI-data'!L17</f>
        <v>steel</v>
      </c>
      <c r="M17" s="89" t="str">
        <f>INDEX(array,MATCH('SI-data'!M17,Post_spacing_mm,0),Post_spacing_ft_col)</f>
        <v>6 ft-3 in</v>
      </c>
      <c r="N17" s="188" t="str">
        <f>INDEX(array,MATCH('SI-data'!O17,Blockout_size_mm,0),Blockout_in_col)</f>
        <v>6-1/8x7-7/8x14-1/8 in.</v>
      </c>
      <c r="O17" s="137" t="str">
        <f>'SI-data'!P17</f>
        <v>Recycled plastic</v>
      </c>
      <c r="P17" s="89">
        <f>'SI-data'!Q17/25.4</f>
        <v>12.834645669291339</v>
      </c>
      <c r="Q17" s="192" t="s">
        <v>39</v>
      </c>
      <c r="R17" s="89">
        <f>'SI-data'!S17/25.4</f>
        <v>31.92913385826772</v>
      </c>
      <c r="S17" s="192" t="s">
        <v>39</v>
      </c>
      <c r="T17" s="196">
        <f>'SI-data'!U17*1000/25.4/12</f>
        <v>3.795931758530184</v>
      </c>
      <c r="U17" s="120" t="s">
        <v>101</v>
      </c>
      <c r="V17" s="201" t="str">
        <f>'SI-data'!W17</f>
        <v>NCHRP 350 3-11</v>
      </c>
      <c r="W17" s="203" t="str">
        <f>'SI-data'!X17</f>
        <v>B 80</v>
      </c>
      <c r="X17" s="261" t="str">
        <f>'SI-data'!Y17</f>
        <v>SI</v>
      </c>
      <c r="Y17" s="265" t="str">
        <f>'SI-data'!Z17</f>
        <v>G4 with HALCO X-48 steel posts and recycled plastic blockouts</v>
      </c>
      <c r="Z17" s="15"/>
      <c r="AC17" s="29"/>
      <c r="AD17" s="29"/>
      <c r="AE17" s="29"/>
      <c r="AF17" s="40"/>
      <c r="AG17" s="29"/>
      <c r="AH17" s="45"/>
      <c r="AI17" s="29"/>
      <c r="AJ17" s="30"/>
      <c r="AK17" s="30"/>
      <c r="AL17" s="41"/>
      <c r="AM17" s="30"/>
      <c r="AN17" s="42"/>
      <c r="AO17" s="30"/>
      <c r="AP17" s="30"/>
      <c r="AQ17" s="30"/>
      <c r="AR17" s="29"/>
      <c r="AS17" s="29"/>
      <c r="AT17" s="39"/>
      <c r="AU17" s="29"/>
      <c r="AV17" s="30"/>
      <c r="AW17" s="30"/>
      <c r="AX17" s="29"/>
      <c r="AY17" s="29"/>
    </row>
    <row r="18" spans="1:51" s="27" customFormat="1" ht="22.5" customHeight="1">
      <c r="A18" s="132">
        <f t="shared" si="0"/>
        <v>10</v>
      </c>
      <c r="B18" s="132" t="str">
        <f>'SI-data'!B18</f>
        <v>12 gauge</v>
      </c>
      <c r="C18" s="164" t="str">
        <f>'SI-data'!C18</f>
        <v>TTI</v>
      </c>
      <c r="D18" s="165" t="str">
        <f>'SI-data'!D18</f>
        <v>400001-ILP2</v>
      </c>
      <c r="E18" s="167">
        <f>'SI-data'!E18</f>
        <v>2001</v>
      </c>
      <c r="F18" s="172">
        <f>'SI-data'!F18/25.4</f>
        <v>27.755905511811026</v>
      </c>
      <c r="G18" s="173" t="str">
        <f t="shared" si="1"/>
        <v>in</v>
      </c>
      <c r="H18" s="120"/>
      <c r="I18" s="89" t="str">
        <f>INDEX(array,MATCH('SI-data'!I18,Post_length_m,0),Post_length_ft_col)</f>
        <v>5 ft-4 in. </v>
      </c>
      <c r="J18" s="192" t="s">
        <v>162</v>
      </c>
      <c r="K18" s="127" t="str">
        <f>INDEX(array,MATCH('SI-data'!K18,Post_size_mm,0),Post_size_in_col)</f>
        <v>5-7/8×7-7/8 in.</v>
      </c>
      <c r="L18" s="184" t="str">
        <f>'SI-data'!L18</f>
        <v>wood</v>
      </c>
      <c r="M18" s="89" t="str">
        <f>INDEX(array,MATCH('SI-data'!M18,Post_spacing_mm,0),Post_spacing_ft_col)</f>
        <v>6 ft-3 in</v>
      </c>
      <c r="N18" s="188" t="str">
        <f>INDEX(array,MATCH('SI-data'!O18,Blockout_size_mm,0),Blockout_in_col)</f>
        <v>5-7/8×7-7/8×14 in.</v>
      </c>
      <c r="O18" s="137" t="str">
        <f>'SI-data'!P18</f>
        <v>wood</v>
      </c>
      <c r="P18" s="89">
        <f>'SI-data'!Q18/25.4</f>
        <v>13.385826771653544</v>
      </c>
      <c r="Q18" s="192" t="s">
        <v>39</v>
      </c>
      <c r="R18" s="89">
        <f>'SI-data'!S18/25.4</f>
        <v>31.10236220472441</v>
      </c>
      <c r="S18" s="192" t="s">
        <v>39</v>
      </c>
      <c r="T18" s="196">
        <f>'SI-data'!U18*1000/25.4/12</f>
        <v>2.8707349081364835</v>
      </c>
      <c r="U18" s="120" t="s">
        <v>101</v>
      </c>
      <c r="V18" s="201" t="str">
        <f>'SI-data'!W18</f>
        <v>NCHRP 350 3-11</v>
      </c>
      <c r="W18" s="203" t="str">
        <f>'SI-data'!X18</f>
        <v>B 92</v>
      </c>
      <c r="X18" s="261" t="str">
        <f>'SI-data'!Y18</f>
        <v>SI</v>
      </c>
      <c r="Y18" s="265" t="str">
        <f>'SI-data'!Z18</f>
        <v>G4 (2W) guardrail with imperial 5-Lam posts and blockouts</v>
      </c>
      <c r="Z18" s="15"/>
      <c r="AC18" s="29"/>
      <c r="AD18" s="29"/>
      <c r="AE18" s="29"/>
      <c r="AF18" s="40"/>
      <c r="AG18" s="29"/>
      <c r="AH18" s="45"/>
      <c r="AI18" s="29"/>
      <c r="AJ18" s="30"/>
      <c r="AK18" s="30"/>
      <c r="AL18" s="41"/>
      <c r="AM18" s="30"/>
      <c r="AN18" s="42"/>
      <c r="AO18" s="30"/>
      <c r="AP18" s="30"/>
      <c r="AQ18" s="30"/>
      <c r="AR18" s="29"/>
      <c r="AS18" s="29"/>
      <c r="AT18" s="39"/>
      <c r="AU18" s="29"/>
      <c r="AV18" s="30"/>
      <c r="AW18" s="30"/>
      <c r="AX18" s="29"/>
      <c r="AY18" s="29"/>
    </row>
    <row r="19" spans="1:51" s="27" customFormat="1" ht="22.5" customHeight="1">
      <c r="A19" s="132">
        <f t="shared" si="0"/>
        <v>11</v>
      </c>
      <c r="B19" s="132" t="str">
        <f>'SI-data'!B19</f>
        <v>12 gauge</v>
      </c>
      <c r="C19" s="164" t="str">
        <f>'SI-data'!C19</f>
        <v>TTI</v>
      </c>
      <c r="D19" s="165" t="str">
        <f>'SI-data'!D19</f>
        <v>441622-1</v>
      </c>
      <c r="E19" s="167">
        <f>'SI-data'!E19</f>
        <v>2001</v>
      </c>
      <c r="F19" s="172">
        <f>'SI-data'!F19/25.4</f>
        <v>27.007874015748033</v>
      </c>
      <c r="G19" s="173" t="str">
        <f t="shared" si="1"/>
        <v>in</v>
      </c>
      <c r="H19" s="120"/>
      <c r="I19" s="89" t="str">
        <f>INDEX(array,MATCH('SI-data'!I19,Post_length_m,0),Post_length_ft_col)</f>
        <v>6 ft</v>
      </c>
      <c r="J19" s="192" t="s">
        <v>162</v>
      </c>
      <c r="K19" s="127" t="str">
        <f>INDEX(array,MATCH('SI-data'!K19,Post_size_mm,0),Post_size_in_col)</f>
        <v>W6×9</v>
      </c>
      <c r="L19" s="184" t="str">
        <f>'SI-data'!L19</f>
        <v>steel</v>
      </c>
      <c r="M19" s="89" t="str">
        <f>INDEX(array,MATCH('SI-data'!M19,Post_spacing_mm,0),Post_spacing_ft_col)</f>
        <v>6 ft-3 in</v>
      </c>
      <c r="N19" s="188" t="str">
        <f>INDEX(array,MATCH('SI-data'!O19,Blockout_size_mm,0),Blockout_in_col)</f>
        <v>6×8×14 in.</v>
      </c>
      <c r="O19" s="137" t="str">
        <f>'SI-data'!P19</f>
        <v>routed wood</v>
      </c>
      <c r="P19" s="89">
        <f>'SI-data'!Q19/25.4</f>
        <v>13.385826771653544</v>
      </c>
      <c r="Q19" s="192" t="s">
        <v>39</v>
      </c>
      <c r="R19" s="89">
        <f>'SI-data'!S19/25.4</f>
        <v>22.99212598425197</v>
      </c>
      <c r="S19" s="192" t="s">
        <v>39</v>
      </c>
      <c r="T19" s="196">
        <f>'SI-data'!U19*1000/25.4/12</f>
        <v>3.431758530183727</v>
      </c>
      <c r="U19" s="120" t="s">
        <v>101</v>
      </c>
      <c r="V19" s="201" t="str">
        <f>'SI-data'!W19</f>
        <v>NCHRP 350 3-11</v>
      </c>
      <c r="W19" s="203" t="str">
        <f>'SI-data'!X19</f>
        <v>B 64B</v>
      </c>
      <c r="X19" s="261" t="str">
        <f>'SI-data'!Y19</f>
        <v>SI/US</v>
      </c>
      <c r="Y19" s="265" t="str">
        <f>'SI-data'!Z19</f>
        <v>Modified G4 (1S) guardrail on concrete mow strip</v>
      </c>
      <c r="Z19" s="15"/>
      <c r="AC19" s="29"/>
      <c r="AD19" s="29"/>
      <c r="AE19" s="29"/>
      <c r="AF19" s="40"/>
      <c r="AG19" s="29"/>
      <c r="AH19" s="29"/>
      <c r="AI19" s="29"/>
      <c r="AJ19" s="30"/>
      <c r="AK19" s="30"/>
      <c r="AL19" s="41"/>
      <c r="AM19" s="30"/>
      <c r="AN19" s="42"/>
      <c r="AO19" s="30"/>
      <c r="AP19" s="30"/>
      <c r="AQ19" s="30"/>
      <c r="AR19" s="29"/>
      <c r="AS19" s="29"/>
      <c r="AT19" s="39"/>
      <c r="AU19" s="29"/>
      <c r="AV19" s="30"/>
      <c r="AW19" s="30"/>
      <c r="AX19" s="29"/>
      <c r="AY19" s="29"/>
    </row>
    <row r="20" spans="1:51" s="27" customFormat="1" ht="22.5" customHeight="1">
      <c r="A20" s="132">
        <f t="shared" si="0"/>
        <v>12</v>
      </c>
      <c r="B20" s="132" t="str">
        <f>'SI-data'!B20</f>
        <v>12 gauge</v>
      </c>
      <c r="C20" s="164" t="str">
        <f>'SI-data'!C20</f>
        <v>E-TECH Inc.</v>
      </c>
      <c r="D20" s="165" t="str">
        <f>'SI-data'!D20</f>
        <v>41-1655-001</v>
      </c>
      <c r="E20" s="167">
        <f>'SI-data'!E20</f>
        <v>2001</v>
      </c>
      <c r="F20" s="172">
        <f>'SI-data'!F20/25.4</f>
        <v>27.79527559055118</v>
      </c>
      <c r="G20" s="173" t="str">
        <f t="shared" si="1"/>
        <v>in</v>
      </c>
      <c r="H20" s="174" t="s">
        <v>202</v>
      </c>
      <c r="I20" s="89" t="str">
        <f>INDEX(array,MATCH('SI-data'!I20,Post_length_m,0),Post_length_ft_col)</f>
        <v>5 ft-3 in. </v>
      </c>
      <c r="J20" s="192" t="s">
        <v>162</v>
      </c>
      <c r="K20" s="127" t="str">
        <f>INDEX(array,MATCH('SI-data'!K20,Post_size_mm,0),Post_size_in_col)</f>
        <v>HALCO-X-40</v>
      </c>
      <c r="L20" s="184" t="str">
        <f>'SI-data'!L20</f>
        <v>steel</v>
      </c>
      <c r="M20" s="89" t="str">
        <f>INDEX(array,MATCH('SI-data'!M20,Post_spacing_mm,0),Post_spacing_ft_col)</f>
        <v>6 ft-3 in</v>
      </c>
      <c r="N20" s="188" t="str">
        <f>INDEX(array,MATCH('SI-data'!O20,Blockout_size_mm,0),Blockout_in_col)</f>
        <v>6-1/8x7-7/8x14-1/8 in.</v>
      </c>
      <c r="O20" s="137" t="str">
        <f>'SI-data'!P20</f>
        <v>routed wood</v>
      </c>
      <c r="P20" s="89">
        <f>'SI-data'!Q20/25.4</f>
        <v>27.559055118110237</v>
      </c>
      <c r="Q20" s="192" t="s">
        <v>39</v>
      </c>
      <c r="R20" s="89">
        <f>'SI-data'!S20/25.4</f>
        <v>51.181102362204726</v>
      </c>
      <c r="S20" s="192" t="s">
        <v>39</v>
      </c>
      <c r="T20" s="196" t="s">
        <v>9</v>
      </c>
      <c r="U20" s="120"/>
      <c r="V20" s="201" t="str">
        <f>'SI-data'!W20</f>
        <v>NCHRP 350 3-11</v>
      </c>
      <c r="W20" s="203" t="str">
        <f>'SI-data'!X20</f>
        <v>B 80A</v>
      </c>
      <c r="X20" s="261" t="str">
        <f>'SI-data'!Y20</f>
        <v>SI</v>
      </c>
      <c r="Y20" s="265" t="str">
        <f>'SI-data'!Z20</f>
        <v>G4 guardrail with light weight HALCO X-40 steel posts and recycled plastic blockouts</v>
      </c>
      <c r="Z20" s="15"/>
      <c r="AC20" s="32"/>
      <c r="AD20" s="32"/>
      <c r="AE20" s="29"/>
      <c r="AF20" s="40"/>
      <c r="AG20" s="32"/>
      <c r="AH20" s="29"/>
      <c r="AI20" s="29"/>
      <c r="AJ20" s="30"/>
      <c r="AK20" s="30"/>
      <c r="AL20" s="41"/>
      <c r="AM20" s="30"/>
      <c r="AN20" s="42"/>
      <c r="AO20" s="30"/>
      <c r="AP20" s="30"/>
      <c r="AQ20" s="30"/>
      <c r="AR20" s="29"/>
      <c r="AS20" s="29"/>
      <c r="AT20" s="39"/>
      <c r="AU20" s="32"/>
      <c r="AV20" s="30"/>
      <c r="AW20" s="30"/>
      <c r="AX20" s="29"/>
      <c r="AY20" s="29"/>
    </row>
    <row r="21" spans="1:51" s="27" customFormat="1" ht="22.5" customHeight="1">
      <c r="A21" s="132">
        <f t="shared" si="0"/>
        <v>13</v>
      </c>
      <c r="B21" s="132" t="str">
        <f>'SI-data'!B21</f>
        <v>12 gauge</v>
      </c>
      <c r="C21" s="164" t="str">
        <f>'SI-data'!C21</f>
        <v>TTI</v>
      </c>
      <c r="D21" s="165" t="str">
        <f>'SI-data'!D21</f>
        <v>441622-2</v>
      </c>
      <c r="E21" s="167">
        <f>'SI-data'!E21</f>
        <v>2002</v>
      </c>
      <c r="F21" s="172">
        <f>'SI-data'!F21/25.4</f>
        <v>27.007874015748033</v>
      </c>
      <c r="G21" s="173" t="str">
        <f t="shared" si="1"/>
        <v>in</v>
      </c>
      <c r="H21" s="120"/>
      <c r="I21" s="89"/>
      <c r="J21" s="192"/>
      <c r="K21" s="127" t="str">
        <f>INDEX(array,MATCH('SI-data'!K21,Post_size_mm,0),Post_size_in_col)</f>
        <v>7 in. dia</v>
      </c>
      <c r="L21" s="184" t="str">
        <f>'SI-data'!L21</f>
        <v>wood</v>
      </c>
      <c r="M21" s="89" t="str">
        <f>INDEX(array,MATCH('SI-data'!M21,Post_spacing_mm,0),Post_spacing_ft_col)</f>
        <v>6 ft-3 in</v>
      </c>
      <c r="N21" s="188" t="str">
        <f>INDEX(array,MATCH('SI-data'!O21,Blockout_size_mm,0),Blockout_in_col)</f>
        <v>6×8×14 in.</v>
      </c>
      <c r="O21" s="137" t="str">
        <f>'SI-data'!P21</f>
        <v>routed wood</v>
      </c>
      <c r="P21" s="89">
        <f>'SI-data'!Q21/25.4</f>
        <v>22.440944881889767</v>
      </c>
      <c r="Q21" s="192" t="s">
        <v>39</v>
      </c>
      <c r="R21" s="89">
        <f>'SI-data'!S21/25.4</f>
        <v>27.086614173228348</v>
      </c>
      <c r="S21" s="192" t="s">
        <v>39</v>
      </c>
      <c r="T21" s="196">
        <f>'SI-data'!U21*1000/25.4/12</f>
        <v>3.884514435695538</v>
      </c>
      <c r="U21" s="120" t="s">
        <v>101</v>
      </c>
      <c r="V21" s="201" t="str">
        <f>'SI-data'!W21</f>
        <v>NCHRP 350 3-11</v>
      </c>
      <c r="W21" s="203" t="str">
        <f>'SI-data'!X21</f>
        <v>B 64B</v>
      </c>
      <c r="X21" s="261" t="str">
        <f>'SI-data'!Y21</f>
        <v>SI</v>
      </c>
      <c r="Y21" s="265" t="str">
        <f>'SI-data'!Z21</f>
        <v>W-beam guardrail on round posts in mow strip</v>
      </c>
      <c r="Z21" s="15"/>
      <c r="AC21" s="32"/>
      <c r="AD21" s="32"/>
      <c r="AE21" s="29"/>
      <c r="AF21" s="40"/>
      <c r="AG21" s="32"/>
      <c r="AH21" s="29"/>
      <c r="AI21" s="29"/>
      <c r="AJ21" s="30"/>
      <c r="AK21" s="30"/>
      <c r="AL21" s="41"/>
      <c r="AM21" s="30"/>
      <c r="AN21" s="42"/>
      <c r="AO21" s="30"/>
      <c r="AP21" s="29"/>
      <c r="AQ21" s="32"/>
      <c r="AR21" s="29"/>
      <c r="AS21" s="29"/>
      <c r="AT21" s="39"/>
      <c r="AU21" s="32"/>
      <c r="AV21" s="29"/>
      <c r="AW21" s="29"/>
      <c r="AX21" s="29"/>
      <c r="AY21" s="29"/>
    </row>
    <row r="22" spans="1:51" s="27" customFormat="1" ht="22.5" customHeight="1">
      <c r="A22" s="132">
        <f t="shared" si="0"/>
        <v>14</v>
      </c>
      <c r="B22" s="132" t="str">
        <f>'SI-data'!B22</f>
        <v>12 gauge</v>
      </c>
      <c r="C22" s="164" t="str">
        <f>'SI-data'!C22</f>
        <v>TTI</v>
      </c>
      <c r="D22" s="165" t="str">
        <f>'SI-data'!D22</f>
        <v>400001-MON1</v>
      </c>
      <c r="E22" s="167">
        <f>'SI-data'!E22</f>
        <v>2002</v>
      </c>
      <c r="F22" s="172">
        <f>'SI-data'!F22/25.4</f>
        <v>27.79527559055118</v>
      </c>
      <c r="G22" s="173" t="str">
        <f t="shared" si="1"/>
        <v>in</v>
      </c>
      <c r="H22" s="175"/>
      <c r="I22" s="89" t="str">
        <f>INDEX(array,MATCH('SI-data'!I22,Post_length_m,0),Post_length_ft_col)</f>
        <v>6 ft</v>
      </c>
      <c r="J22" s="192" t="s">
        <v>162</v>
      </c>
      <c r="K22" s="127" t="str">
        <f>INDEX(array,MATCH('SI-data'!K22,Post_size_mm,0),Post_size_in_col)</f>
        <v>W6×9</v>
      </c>
      <c r="L22" s="184" t="str">
        <f>'SI-data'!L22</f>
        <v>steel</v>
      </c>
      <c r="M22" s="89" t="str">
        <f>INDEX(array,MATCH('SI-data'!M22,Post_spacing_mm,0),Post_spacing_ft_col)</f>
        <v>6 ft-3 in</v>
      </c>
      <c r="N22" s="188" t="str">
        <f>INDEX(array,MATCH('SI-data'!O22,Blockout_size_mm,0),Blockout_in_col)</f>
        <v>6×8×14 in.</v>
      </c>
      <c r="O22" s="137" t="str">
        <f>'SI-data'!P22</f>
        <v>Mondo polymer</v>
      </c>
      <c r="P22" s="89">
        <f>'SI-data'!Q22/25.4</f>
        <v>10.433070866141733</v>
      </c>
      <c r="Q22" s="192" t="s">
        <v>39</v>
      </c>
      <c r="R22" s="89">
        <f>'SI-data'!S22/25.4</f>
        <v>32.952755905511815</v>
      </c>
      <c r="S22" s="192" t="s">
        <v>39</v>
      </c>
      <c r="T22" s="196">
        <f>'SI-data'!U22*1000/25.4/12</f>
        <v>3.937007874015748</v>
      </c>
      <c r="U22" s="120" t="s">
        <v>101</v>
      </c>
      <c r="V22" s="201" t="str">
        <f>'SI-data'!W22</f>
        <v>NCHRP 350 3-11</v>
      </c>
      <c r="W22" s="203" t="str">
        <f>'SI-data'!X22</f>
        <v>N/A</v>
      </c>
      <c r="X22" s="261" t="str">
        <f>'SI-data'!Y22</f>
        <v>SI</v>
      </c>
      <c r="Y22" s="265" t="str">
        <f>'SI-data'!Z22</f>
        <v>Modified G4 (1S) with Mondo Polymer blockouts</v>
      </c>
      <c r="Z22" s="15"/>
      <c r="AC22" s="32"/>
      <c r="AD22" s="32"/>
      <c r="AE22" s="29"/>
      <c r="AF22" s="40"/>
      <c r="AG22" s="32"/>
      <c r="AH22" s="45"/>
      <c r="AI22" s="32"/>
      <c r="AJ22" s="29"/>
      <c r="AK22" s="29"/>
      <c r="AL22" s="29"/>
      <c r="AM22" s="29"/>
      <c r="AN22" s="35"/>
      <c r="AO22" s="29"/>
      <c r="AP22" s="29"/>
      <c r="AQ22" s="32"/>
      <c r="AR22" s="29"/>
      <c r="AS22" s="29"/>
      <c r="AT22" s="39"/>
      <c r="AU22" s="32"/>
      <c r="AV22" s="30"/>
      <c r="AW22" s="29"/>
      <c r="AX22" s="29"/>
      <c r="AY22" s="29"/>
    </row>
    <row r="23" spans="1:51" s="27" customFormat="1" ht="22.5" customHeight="1">
      <c r="A23" s="132">
        <f t="shared" si="0"/>
        <v>15</v>
      </c>
      <c r="B23" s="132" t="str">
        <f>'SI-data'!B23</f>
        <v>12 gauge</v>
      </c>
      <c r="C23" s="164" t="str">
        <f>'SI-data'!C23</f>
        <v>MwRSF</v>
      </c>
      <c r="D23" s="165" t="str">
        <f>'SI-data'!D23</f>
        <v>NPG-4</v>
      </c>
      <c r="E23" s="167">
        <f>'SI-data'!E23</f>
        <v>2002</v>
      </c>
      <c r="F23" s="172">
        <f>'SI-data'!F23/25.4</f>
        <v>30.984251968503937</v>
      </c>
      <c r="G23" s="173" t="str">
        <f t="shared" si="1"/>
        <v>in</v>
      </c>
      <c r="H23" s="120"/>
      <c r="I23" s="89" t="str">
        <f>INDEX(array,MATCH('SI-data'!I23,Post_length_m,0),Post_length_ft_col)</f>
        <v>6 ft</v>
      </c>
      <c r="J23" s="192" t="s">
        <v>162</v>
      </c>
      <c r="K23" s="127" t="str">
        <f>INDEX(array,MATCH('SI-data'!K23,Post_size_mm,0),Post_size_in_col)</f>
        <v>W6×9</v>
      </c>
      <c r="L23" s="184" t="str">
        <f>'SI-data'!L23</f>
        <v>steel</v>
      </c>
      <c r="M23" s="89" t="str">
        <f>INDEX(array,MATCH('SI-data'!M23,Post_spacing_mm,0),Post_spacing_ft_col)</f>
        <v>6 ft-3 in</v>
      </c>
      <c r="N23" s="188" t="str">
        <f>INDEX(array,MATCH('SI-data'!O23,Blockout_size_mm,0),Blockout_in_col)</f>
        <v>6×12×14 in.</v>
      </c>
      <c r="O23" s="137" t="str">
        <f>'SI-data'!P23</f>
        <v>routed wood</v>
      </c>
      <c r="P23" s="89">
        <f>'SI-data'!Q23/25.4</f>
        <v>25.669291338582678</v>
      </c>
      <c r="Q23" s="192" t="s">
        <v>39</v>
      </c>
      <c r="R23" s="89">
        <f>'SI-data'!S23/25.4</f>
        <v>43.07086614173229</v>
      </c>
      <c r="S23" s="192" t="s">
        <v>39</v>
      </c>
      <c r="T23" s="196">
        <f>'SI-data'!U23*1000/25.4/12</f>
        <v>4.133858267716536</v>
      </c>
      <c r="U23" s="120" t="s">
        <v>101</v>
      </c>
      <c r="V23" s="201" t="str">
        <f>'SI-data'!W23</f>
        <v>NCHRP 350 3-11</v>
      </c>
      <c r="W23" s="203" t="str">
        <f>'SI-data'!X23</f>
        <v>B 133</v>
      </c>
      <c r="X23" s="261" t="str">
        <f>'SI-data'!Y23</f>
        <v>SI/US</v>
      </c>
      <c r="Y23" s="265" t="str">
        <f>'SI-data'!Z23</f>
        <v>Modified Midwest Guardrail System </v>
      </c>
      <c r="Z23" s="15"/>
      <c r="AC23" s="32"/>
      <c r="AD23" s="32"/>
      <c r="AE23" s="29"/>
      <c r="AF23" s="40"/>
      <c r="AG23" s="32"/>
      <c r="AH23" s="45"/>
      <c r="AI23" s="32"/>
      <c r="AJ23" s="29"/>
      <c r="AK23" s="29"/>
      <c r="AL23" s="29"/>
      <c r="AM23" s="29"/>
      <c r="AN23" s="35"/>
      <c r="AO23" s="32"/>
      <c r="AP23" s="32"/>
      <c r="AQ23" s="32"/>
      <c r="AR23" s="29"/>
      <c r="AS23" s="29"/>
      <c r="AT23" s="39"/>
      <c r="AU23" s="32"/>
      <c r="AV23" s="29"/>
      <c r="AW23" s="32"/>
      <c r="AX23" s="29"/>
      <c r="AY23" s="29"/>
    </row>
    <row r="24" spans="1:51" s="27" customFormat="1" ht="22.5" customHeight="1">
      <c r="A24" s="132">
        <f t="shared" si="0"/>
        <v>16</v>
      </c>
      <c r="B24" s="132" t="str">
        <f>'SI-data'!B24</f>
        <v>12 gauge</v>
      </c>
      <c r="C24" s="164" t="str">
        <f>'SI-data'!C24</f>
        <v>MwRSF</v>
      </c>
      <c r="D24" s="165" t="str">
        <f>'SI-data'!D24</f>
        <v>NPG-5</v>
      </c>
      <c r="E24" s="167">
        <f>'SI-data'!E24</f>
        <v>2002</v>
      </c>
      <c r="F24" s="172">
        <f>'SI-data'!F24/25.4</f>
        <v>30.984251968503937</v>
      </c>
      <c r="G24" s="173" t="str">
        <f t="shared" si="1"/>
        <v>in</v>
      </c>
      <c r="H24" s="120"/>
      <c r="I24" s="89" t="str">
        <f>INDEX(array,MATCH('SI-data'!I24,Post_length_m,0),Post_length_ft_col)</f>
        <v>6 ft</v>
      </c>
      <c r="J24" s="192" t="s">
        <v>162</v>
      </c>
      <c r="K24" s="127" t="str">
        <f>INDEX(array,MATCH('SI-data'!K24,Post_size_mm,0),Post_size_in_col)</f>
        <v>W6×9</v>
      </c>
      <c r="L24" s="184" t="str">
        <f>'SI-data'!L24</f>
        <v>steel</v>
      </c>
      <c r="M24" s="89" t="str">
        <f>INDEX(array,MATCH('SI-data'!M24,Post_spacing_mm,0),Post_spacing_ft_col)</f>
        <v>6 ft-3 in</v>
      </c>
      <c r="N24" s="188" t="str">
        <f>INDEX(array,MATCH('SI-data'!O24,Blockout_size_mm,0),Blockout_in_col)</f>
        <v>6×12×14 in.</v>
      </c>
      <c r="O24" s="137" t="str">
        <f>'SI-data'!P24</f>
        <v>routed wood</v>
      </c>
      <c r="P24" s="89">
        <f>'SI-data'!Q24/25.4</f>
        <v>24.055118110236222</v>
      </c>
      <c r="Q24" s="192" t="s">
        <v>39</v>
      </c>
      <c r="R24" s="89">
        <f>'SI-data'!S24/25.4</f>
        <v>40.31496062992126</v>
      </c>
      <c r="S24" s="192" t="s">
        <v>39</v>
      </c>
      <c r="T24" s="196">
        <f>'SI-data'!U24*1000/25.4/12</f>
        <v>4.767060367454069</v>
      </c>
      <c r="U24" s="120" t="s">
        <v>101</v>
      </c>
      <c r="V24" s="201" t="str">
        <f>'SI-data'!W24</f>
        <v>NCHRP 350 3-11</v>
      </c>
      <c r="W24" s="203" t="str">
        <f>'SI-data'!X24</f>
        <v>B 133</v>
      </c>
      <c r="X24" s="261" t="str">
        <f>'SI-data'!Y24</f>
        <v>SI/US</v>
      </c>
      <c r="Y24" s="265" t="str">
        <f>'SI-data'!Z24</f>
        <v>Same system of NPG-4  with 6 in. tall concrete curb</v>
      </c>
      <c r="Z24" s="15"/>
      <c r="AC24" s="32"/>
      <c r="AD24" s="32"/>
      <c r="AE24" s="29"/>
      <c r="AF24" s="40"/>
      <c r="AG24" s="32"/>
      <c r="AH24" s="29"/>
      <c r="AI24" s="32"/>
      <c r="AJ24" s="35"/>
      <c r="AK24" s="29"/>
      <c r="AL24" s="29"/>
      <c r="AM24" s="29"/>
      <c r="AN24" s="35"/>
      <c r="AO24" s="32"/>
      <c r="AP24" s="32"/>
      <c r="AQ24" s="32"/>
      <c r="AR24" s="29"/>
      <c r="AS24" s="29"/>
      <c r="AT24" s="39"/>
      <c r="AU24" s="32"/>
      <c r="AV24" s="32"/>
      <c r="AW24" s="32"/>
      <c r="AX24" s="29"/>
      <c r="AY24" s="29"/>
    </row>
    <row r="25" spans="1:51" s="27" customFormat="1" ht="22.5" customHeight="1">
      <c r="A25" s="132">
        <f t="shared" si="0"/>
        <v>17</v>
      </c>
      <c r="B25" s="132" t="str">
        <f>'SI-data'!B25</f>
        <v>12 gauge</v>
      </c>
      <c r="C25" s="164" t="str">
        <f>'SI-data'!C25</f>
        <v>MwRSF</v>
      </c>
      <c r="D25" s="165" t="str">
        <f>'SI-data'!D25</f>
        <v>NPG-6</v>
      </c>
      <c r="E25" s="167">
        <f>'SI-data'!E25</f>
        <v>2002</v>
      </c>
      <c r="F25" s="172">
        <f>'SI-data'!F25/25.4</f>
        <v>30.984251968503937</v>
      </c>
      <c r="G25" s="173" t="str">
        <f t="shared" si="1"/>
        <v>in</v>
      </c>
      <c r="H25" s="120"/>
      <c r="I25" s="89" t="str">
        <f>INDEX(array,MATCH('SI-data'!I25,Post_length_m,0),Post_length_ft_col)</f>
        <v>6 ft</v>
      </c>
      <c r="J25" s="192" t="s">
        <v>162</v>
      </c>
      <c r="K25" s="127" t="str">
        <f>INDEX(array,MATCH('SI-data'!K25,Post_size_mm,0),Post_size_in_col)</f>
        <v>W6×9</v>
      </c>
      <c r="L25" s="184" t="str">
        <f>'SI-data'!L25</f>
        <v>steel</v>
      </c>
      <c r="M25" s="89" t="str">
        <f>INDEX(array,MATCH('SI-data'!M25,Post_spacing_mm,0),Post_spacing_ft_col)</f>
        <v>1 ft-6-3/4 in.</v>
      </c>
      <c r="N25" s="188" t="str">
        <f>INDEX(array,MATCH('SI-data'!O25,Blockout_size_mm,0),Blockout_in_col)</f>
        <v>6×12×14 in.</v>
      </c>
      <c r="O25" s="137" t="str">
        <f>'SI-data'!P25</f>
        <v>routed wood</v>
      </c>
      <c r="P25" s="89">
        <f>'SI-data'!Q25/25.4</f>
        <v>12.007874015748031</v>
      </c>
      <c r="Q25" s="192" t="s">
        <v>39</v>
      </c>
      <c r="R25" s="89">
        <f>'SI-data'!S25/25.4</f>
        <v>17.598425196850396</v>
      </c>
      <c r="S25" s="192" t="s">
        <v>39</v>
      </c>
      <c r="T25" s="196">
        <f>'SI-data'!U25*1000/25.4/12</f>
        <v>3.054461942257218</v>
      </c>
      <c r="U25" s="120" t="s">
        <v>101</v>
      </c>
      <c r="V25" s="201" t="str">
        <f>'SI-data'!W25</f>
        <v>NCHRP 350 3-11</v>
      </c>
      <c r="W25" s="203" t="str">
        <f>'SI-data'!X25</f>
        <v>B 133</v>
      </c>
      <c r="X25" s="261" t="str">
        <f>'SI-data'!Y25</f>
        <v>SI/US</v>
      </c>
      <c r="Y25" s="265" t="str">
        <f>'SI-data'!Z25</f>
        <v>Modified MGS with reduced post spacing</v>
      </c>
      <c r="Z25" s="15"/>
      <c r="AC25" s="32"/>
      <c r="AD25" s="32"/>
      <c r="AE25" s="29"/>
      <c r="AF25" s="40"/>
      <c r="AG25" s="32"/>
      <c r="AH25" s="32"/>
      <c r="AI25" s="32"/>
      <c r="AJ25" s="32"/>
      <c r="AK25" s="29"/>
      <c r="AL25" s="29"/>
      <c r="AM25" s="29"/>
      <c r="AN25" s="46"/>
      <c r="AO25" s="32"/>
      <c r="AP25" s="32"/>
      <c r="AQ25" s="32"/>
      <c r="AR25" s="29"/>
      <c r="AS25" s="29"/>
      <c r="AT25" s="39"/>
      <c r="AU25" s="32"/>
      <c r="AV25" s="32"/>
      <c r="AW25" s="32"/>
      <c r="AX25" s="29"/>
      <c r="AY25" s="29"/>
    </row>
    <row r="26" spans="1:51" s="27" customFormat="1" ht="22.5" customHeight="1">
      <c r="A26" s="132">
        <f t="shared" si="0"/>
        <v>18</v>
      </c>
      <c r="B26" s="132" t="str">
        <f>'SI-data'!B26</f>
        <v>12 gauge</v>
      </c>
      <c r="C26" s="164" t="str">
        <f>'SI-data'!C26</f>
        <v>MwRSF</v>
      </c>
      <c r="D26" s="165" t="str">
        <f>'SI-data'!D26</f>
        <v>PR-1</v>
      </c>
      <c r="E26" s="167">
        <f>'SI-data'!E26</f>
        <v>2002</v>
      </c>
      <c r="F26" s="172">
        <f>'SI-data'!F26/25.4</f>
        <v>27.79527559055118</v>
      </c>
      <c r="G26" s="173" t="str">
        <f t="shared" si="1"/>
        <v>in</v>
      </c>
      <c r="H26" s="137"/>
      <c r="I26" s="89" t="str">
        <f>INDEX(array,MATCH('SI-data'!I26,Post_length_m,0),Post_length_ft_col)</f>
        <v>4 ft-5 in.</v>
      </c>
      <c r="J26" s="192" t="s">
        <v>162</v>
      </c>
      <c r="K26" s="127" t="str">
        <f>INDEX(array,MATCH('SI-data'!K26,Post_size_mm,0),Post_size_in_col)</f>
        <v>W6×9</v>
      </c>
      <c r="L26" s="184" t="str">
        <f>'SI-data'!L26</f>
        <v>steel</v>
      </c>
      <c r="M26" s="89" t="str">
        <f>INDEX(array,MATCH('SI-data'!M26,Post_spacing_mm,0),Post_spacing_ft_col)</f>
        <v>6 ft-3 in</v>
      </c>
      <c r="N26" s="188" t="str">
        <f>INDEX(array,MATCH('SI-data'!O26,Blockout_size_mm,0),Blockout_in_col)</f>
        <v>6×8×14 in.</v>
      </c>
      <c r="O26" s="137" t="str">
        <f>'SI-data'!P26</f>
        <v>wood</v>
      </c>
      <c r="P26" s="89" t="s">
        <v>9</v>
      </c>
      <c r="Q26" s="192"/>
      <c r="R26" s="89">
        <f>'SI-data'!S26/25.4</f>
        <v>38.188976377952756</v>
      </c>
      <c r="S26" s="192" t="s">
        <v>39</v>
      </c>
      <c r="T26" s="196">
        <f>'SI-data'!U26*1000/25.4/12</f>
        <v>3.3136482939632548</v>
      </c>
      <c r="U26" s="120" t="s">
        <v>101</v>
      </c>
      <c r="V26" s="201" t="str">
        <f>'SI-data'!W26</f>
        <v>NCHRP 350 3-11</v>
      </c>
      <c r="W26" s="203" t="str">
        <f>'SI-data'!X26</f>
        <v>B 64B</v>
      </c>
      <c r="X26" s="261" t="str">
        <f>'SI-data'!Y26</f>
        <v>SI/US</v>
      </c>
      <c r="Y26" s="265" t="str">
        <f>'SI-data'!Z26</f>
        <v>Strong W-beam guardrail with posts installed in rock</v>
      </c>
      <c r="Z26" s="15"/>
      <c r="AC26" s="32"/>
      <c r="AD26" s="32"/>
      <c r="AE26" s="29"/>
      <c r="AF26" s="40"/>
      <c r="AG26" s="32"/>
      <c r="AH26" s="32"/>
      <c r="AI26" s="32"/>
      <c r="AJ26" s="32"/>
      <c r="AK26" s="29"/>
      <c r="AL26" s="29"/>
      <c r="AM26" s="29"/>
      <c r="AN26" s="46"/>
      <c r="AO26" s="32"/>
      <c r="AP26" s="32"/>
      <c r="AQ26" s="32"/>
      <c r="AR26" s="29"/>
      <c r="AS26" s="29"/>
      <c r="AT26" s="39"/>
      <c r="AU26" s="32"/>
      <c r="AV26" s="32"/>
      <c r="AW26" s="32"/>
      <c r="AX26" s="29"/>
      <c r="AY26" s="29"/>
    </row>
    <row r="27" spans="1:51" ht="22.5" customHeight="1">
      <c r="A27" s="132">
        <f t="shared" si="0"/>
        <v>19</v>
      </c>
      <c r="B27" s="132" t="str">
        <f>'SI-data'!B27</f>
        <v>12 gauge</v>
      </c>
      <c r="C27" s="164" t="str">
        <f>'SI-data'!C27</f>
        <v>SwRI</v>
      </c>
      <c r="D27" s="165" t="str">
        <f>'SI-data'!D27</f>
        <v>N/A_1</v>
      </c>
      <c r="E27" s="167">
        <f>'SI-data'!E27</f>
        <v>2002</v>
      </c>
      <c r="F27" s="172">
        <f>'SI-data'!F27/25.4</f>
        <v>27.79527559055118</v>
      </c>
      <c r="G27" s="173" t="str">
        <f t="shared" si="1"/>
        <v>in</v>
      </c>
      <c r="H27" s="174" t="s">
        <v>202</v>
      </c>
      <c r="I27" s="89" t="str">
        <f>INDEX(array,MATCH('SI-data'!I27,Post_length_m,0),Post_length_ft_col)</f>
        <v>6 ft</v>
      </c>
      <c r="J27" s="192" t="s">
        <v>162</v>
      </c>
      <c r="K27" s="127" t="str">
        <f>INDEX(array,MATCH('SI-data'!K27,Post_size_mm,0),Post_size_in_col)</f>
        <v>O-post</v>
      </c>
      <c r="L27" s="184" t="str">
        <f>'SI-data'!L27</f>
        <v>steel</v>
      </c>
      <c r="M27" s="89" t="str">
        <f>INDEX(array,MATCH('SI-data'!M27,Post_spacing_mm,0),Post_spacing_ft_col)</f>
        <v>6 ft-3 in</v>
      </c>
      <c r="N27" s="188" t="str">
        <f>INDEX(array,MATCH('SI-data'!O27,Blockout_size_mm,0),Blockout_in_col)</f>
        <v>5-1/2x7-3/4x14-1/8 in.</v>
      </c>
      <c r="O27" s="137" t="str">
        <f>'SI-data'!P27</f>
        <v>routed wood</v>
      </c>
      <c r="P27" s="89" t="s">
        <v>9</v>
      </c>
      <c r="Q27" s="192"/>
      <c r="R27" s="89">
        <f>'SI-data'!S27/25.4</f>
        <v>40.55118110236221</v>
      </c>
      <c r="S27" s="192" t="s">
        <v>39</v>
      </c>
      <c r="T27" s="196" t="s">
        <v>9</v>
      </c>
      <c r="U27" s="120"/>
      <c r="V27" s="201" t="str">
        <f>'SI-data'!W27</f>
        <v>NCHRP 350 3-11</v>
      </c>
      <c r="W27" s="203" t="str">
        <f>'SI-data'!X27</f>
        <v>B 95</v>
      </c>
      <c r="X27" s="261" t="str">
        <f>'SI-data'!Y27</f>
        <v>SI</v>
      </c>
      <c r="Y27" s="265" t="str">
        <f>'SI-data'!Z27</f>
        <v>O-Post as an alternative to a standard W6×8.5 steel post for use for W-beam guardrail</v>
      </c>
      <c r="AC27" s="32"/>
      <c r="AD27" s="32"/>
      <c r="AE27" s="29"/>
      <c r="AF27" s="32"/>
      <c r="AG27" s="32"/>
      <c r="AH27" s="32"/>
      <c r="AI27" s="32"/>
      <c r="AJ27" s="32"/>
      <c r="AK27" s="29"/>
      <c r="AL27" s="29"/>
      <c r="AM27" s="29"/>
      <c r="AN27" s="46"/>
      <c r="AO27" s="32"/>
      <c r="AP27" s="32"/>
      <c r="AQ27" s="32"/>
      <c r="AR27" s="29"/>
      <c r="AS27" s="29"/>
      <c r="AT27" s="39"/>
      <c r="AU27" s="32"/>
      <c r="AV27" s="32"/>
      <c r="AW27" s="32"/>
      <c r="AX27" s="29"/>
      <c r="AY27" s="29"/>
    </row>
    <row r="28" spans="1:51" ht="22.5" customHeight="1">
      <c r="A28" s="132">
        <f t="shared" si="0"/>
        <v>20</v>
      </c>
      <c r="B28" s="132" t="str">
        <f>'SI-data'!B28</f>
        <v>12 gauge</v>
      </c>
      <c r="C28" s="164" t="str">
        <f>'SI-data'!C28</f>
        <v>SwRI</v>
      </c>
      <c r="D28" s="165" t="str">
        <f>'SI-data'!D28</f>
        <v>N/A_2</v>
      </c>
      <c r="E28" s="167">
        <f>'SI-data'!E28</f>
        <v>2002</v>
      </c>
      <c r="F28" s="172">
        <f>'SI-data'!F28/25.4</f>
        <v>27.79527559055118</v>
      </c>
      <c r="G28" s="173" t="str">
        <f t="shared" si="1"/>
        <v>in</v>
      </c>
      <c r="H28" s="174" t="s">
        <v>202</v>
      </c>
      <c r="I28" s="89" t="str">
        <f>INDEX(array,MATCH('SI-data'!I28,Post_length_m,0),Post_length_ft_col)</f>
        <v>6 ft</v>
      </c>
      <c r="J28" s="192" t="s">
        <v>162</v>
      </c>
      <c r="K28" s="127" t="str">
        <f>INDEX(array,MATCH('SI-data'!K28,Post_size_mm,0),Post_size_in_col)</f>
        <v>O-post</v>
      </c>
      <c r="L28" s="184" t="str">
        <f>'SI-data'!L28</f>
        <v>steel</v>
      </c>
      <c r="M28" s="89" t="str">
        <f>INDEX(array,MATCH('SI-data'!M28,Post_spacing_mm,0),Post_spacing_ft_col)</f>
        <v>6 ft-3 in</v>
      </c>
      <c r="N28" s="188" t="str">
        <f>INDEX(array,MATCH('SI-data'!O28,Blockout_size_mm,0),Blockout_in_col)</f>
        <v>5-1/2x7-3/4x14-1/8 in.</v>
      </c>
      <c r="O28" s="137" t="str">
        <f>'SI-data'!P28</f>
        <v>routed wood</v>
      </c>
      <c r="P28" s="89" t="s">
        <v>9</v>
      </c>
      <c r="Q28" s="192"/>
      <c r="R28" s="89">
        <f>'SI-data'!S28/25.4</f>
        <v>43.70078740157481</v>
      </c>
      <c r="S28" s="192" t="s">
        <v>39</v>
      </c>
      <c r="T28" s="196" t="s">
        <v>9</v>
      </c>
      <c r="U28" s="137"/>
      <c r="V28" s="201" t="str">
        <f>'SI-data'!W28</f>
        <v>NCHRP 350 3-11</v>
      </c>
      <c r="W28" s="203" t="str">
        <f>'SI-data'!X28</f>
        <v>B 95A</v>
      </c>
      <c r="X28" s="261" t="str">
        <f>'SI-data'!Y28</f>
        <v>SI</v>
      </c>
      <c r="Y28" s="265" t="str">
        <f>'SI-data'!Z28</f>
        <v>O-Post impacting at the open side </v>
      </c>
      <c r="AC28" s="29"/>
      <c r="AD28" s="34"/>
      <c r="AE28" s="29"/>
      <c r="AF28" s="34"/>
      <c r="AG28" s="29"/>
      <c r="AH28" s="29"/>
      <c r="AI28" s="29"/>
      <c r="AJ28" s="29"/>
      <c r="AK28" s="29"/>
      <c r="AL28" s="29"/>
      <c r="AM28" s="29"/>
      <c r="AN28" s="35"/>
      <c r="AO28" s="29"/>
      <c r="AP28" s="29"/>
      <c r="AQ28" s="29"/>
      <c r="AR28" s="29"/>
      <c r="AS28" s="29"/>
      <c r="AT28" s="39"/>
      <c r="AU28" s="29"/>
      <c r="AV28" s="29"/>
      <c r="AW28" s="29"/>
      <c r="AX28" s="29"/>
      <c r="AY28" s="29"/>
    </row>
    <row r="29" spans="1:51" ht="22.5" customHeight="1">
      <c r="A29" s="132">
        <f t="shared" si="0"/>
        <v>21</v>
      </c>
      <c r="B29" s="132" t="str">
        <f>'SI-data'!B29</f>
        <v>12 gauge</v>
      </c>
      <c r="C29" s="164" t="str">
        <f>'SI-data'!C29</f>
        <v>E-TECH Inc.</v>
      </c>
      <c r="D29" s="165" t="str">
        <f>'SI-data'!D29</f>
        <v>41-1792-001</v>
      </c>
      <c r="E29" s="167">
        <f>'SI-data'!E29</f>
        <v>2003</v>
      </c>
      <c r="F29" s="172">
        <f>'SI-data'!F29/25.4</f>
        <v>27.79527559055118</v>
      </c>
      <c r="G29" s="173" t="str">
        <f t="shared" si="1"/>
        <v>in</v>
      </c>
      <c r="H29" s="174" t="s">
        <v>202</v>
      </c>
      <c r="I29" s="89" t="str">
        <f>INDEX(array,MATCH('SI-data'!I29,Post_length_m,0),Post_length_ft_col)</f>
        <v>5 ft-3 in. </v>
      </c>
      <c r="J29" s="192" t="s">
        <v>162</v>
      </c>
      <c r="K29" s="127" t="str">
        <f>INDEX(array,MATCH('SI-data'!K29,Post_size_mm,0),Post_size_in_col)</f>
        <v>HALCO-X-44</v>
      </c>
      <c r="L29" s="184" t="str">
        <f>'SI-data'!L29</f>
        <v>steel</v>
      </c>
      <c r="M29" s="89" t="str">
        <f>INDEX(array,MATCH('SI-data'!M29,Post_spacing_mm,0),Post_spacing_ft_col)</f>
        <v>6 ft-3 in</v>
      </c>
      <c r="N29" s="188" t="str">
        <f>INDEX(array,MATCH('SI-data'!O29,Blockout_size_mm,0),Blockout_in_col)</f>
        <v>6-1/8x7-7/8x14-1/8 in.</v>
      </c>
      <c r="O29" s="137" t="str">
        <f>'SI-data'!P29</f>
        <v>Recycled plastic</v>
      </c>
      <c r="P29" s="89">
        <f>'SI-data'!Q29/25.4</f>
        <v>23.62204724409449</v>
      </c>
      <c r="Q29" s="192" t="s">
        <v>39</v>
      </c>
      <c r="R29" s="89">
        <f>'SI-data'!S29/25.4</f>
        <v>27.559055118110237</v>
      </c>
      <c r="S29" s="192" t="s">
        <v>39</v>
      </c>
      <c r="T29" s="196" t="s">
        <v>9</v>
      </c>
      <c r="U29" s="120"/>
      <c r="V29" s="201" t="str">
        <f>'SI-data'!W29</f>
        <v>NCHRP 350 3-11</v>
      </c>
      <c r="W29" s="203" t="str">
        <f>'SI-data'!X29</f>
        <v>B 80C</v>
      </c>
      <c r="X29" s="261" t="str">
        <f>'SI-data'!Y29</f>
        <v>SI</v>
      </c>
      <c r="Y29" s="265" t="str">
        <f>'SI-data'!Z29</f>
        <v>G4 guardrail with light weight, strong HALCO X-44 steel posts and recycled plastic blockouts</v>
      </c>
      <c r="AC29" s="29"/>
      <c r="AD29" s="34"/>
      <c r="AE29" s="29"/>
      <c r="AF29" s="34"/>
      <c r="AG29" s="29"/>
      <c r="AH29" s="29"/>
      <c r="AI29" s="29"/>
      <c r="AJ29" s="29"/>
      <c r="AK29" s="29"/>
      <c r="AL29" s="29"/>
      <c r="AM29" s="29"/>
      <c r="AN29" s="35"/>
      <c r="AO29" s="29"/>
      <c r="AP29" s="29"/>
      <c r="AQ29" s="29"/>
      <c r="AR29" s="29"/>
      <c r="AS29" s="29"/>
      <c r="AT29" s="39"/>
      <c r="AU29" s="29"/>
      <c r="AV29" s="29"/>
      <c r="AW29" s="29"/>
      <c r="AX29" s="29"/>
      <c r="AY29" s="29"/>
    </row>
    <row r="30" spans="1:51" ht="22.5" customHeight="1">
      <c r="A30" s="132">
        <f t="shared" si="0"/>
        <v>22</v>
      </c>
      <c r="B30" s="132" t="str">
        <f>'SI-data'!B30</f>
        <v>12 gauge</v>
      </c>
      <c r="C30" s="164" t="str">
        <f>'SI-data'!C30</f>
        <v>MwRSF</v>
      </c>
      <c r="D30" s="165" t="str">
        <f>'SI-data'!D30</f>
        <v>2214MG -1</v>
      </c>
      <c r="E30" s="167">
        <f>'SI-data'!E30</f>
        <v>2004</v>
      </c>
      <c r="F30" s="172">
        <f>'SI-data'!F30/25.4</f>
        <v>30.984251968503937</v>
      </c>
      <c r="G30" s="173" t="str">
        <f t="shared" si="1"/>
        <v>in</v>
      </c>
      <c r="H30" s="137"/>
      <c r="I30" s="89" t="str">
        <f>INDEX(array,MATCH('SI-data'!I30,Post_length_m,0),Post_length_ft_col)</f>
        <v>6 ft</v>
      </c>
      <c r="J30" s="192" t="s">
        <v>162</v>
      </c>
      <c r="K30" s="127" t="str">
        <f>INDEX(array,MATCH('SI-data'!K30,Post_size_mm,0),Post_size_in_col)</f>
        <v>W6×9</v>
      </c>
      <c r="L30" s="184" t="str">
        <f>'SI-data'!L30</f>
        <v>steel</v>
      </c>
      <c r="M30" s="89" t="str">
        <f>INDEX(array,MATCH('SI-data'!M30,Post_spacing_mm,0),Post_spacing_ft_col)</f>
        <v>6 ft-3 in</v>
      </c>
      <c r="N30" s="188" t="str">
        <f>INDEX(array,MATCH('SI-data'!O30,Blockout_size_mm,0),Blockout_in_col)</f>
        <v>6×12×14-1/4 in.</v>
      </c>
      <c r="O30" s="137" t="str">
        <f>'SI-data'!P30</f>
        <v>timber</v>
      </c>
      <c r="P30" s="89">
        <f>'SI-data'!Q30/25.4</f>
        <v>42.874015748031496</v>
      </c>
      <c r="Q30" s="192" t="s">
        <v>39</v>
      </c>
      <c r="R30" s="89">
        <f>'SI-data'!S30/25.4</f>
        <v>56.968503937007874</v>
      </c>
      <c r="S30" s="192" t="s">
        <v>39</v>
      </c>
      <c r="T30" s="196">
        <f>'SI-data'!U30*1000/25.4/12</f>
        <v>4.776902887139108</v>
      </c>
      <c r="U30" s="120" t="s">
        <v>101</v>
      </c>
      <c r="V30" s="201" t="str">
        <f>'SI-data'!W30</f>
        <v>MASH 3-11</v>
      </c>
      <c r="W30" s="203" t="str">
        <f>'SI-data'!X30</f>
        <v>N/A</v>
      </c>
      <c r="X30" s="261" t="str">
        <f>'SI-data'!Y30</f>
        <v>SI/US</v>
      </c>
      <c r="Y30" s="265" t="str">
        <f>'SI-data'!Z30</f>
        <v>Modified Midwest Guardrail System</v>
      </c>
      <c r="AC30" s="29"/>
      <c r="AD30" s="34"/>
      <c r="AE30" s="29"/>
      <c r="AF30" s="34"/>
      <c r="AG30" s="29"/>
      <c r="AH30" s="29"/>
      <c r="AI30" s="29"/>
      <c r="AJ30" s="29"/>
      <c r="AK30" s="29"/>
      <c r="AL30" s="29"/>
      <c r="AM30" s="29"/>
      <c r="AN30" s="35"/>
      <c r="AO30" s="29"/>
      <c r="AP30" s="29"/>
      <c r="AQ30" s="29"/>
      <c r="AR30" s="29"/>
      <c r="AS30" s="29"/>
      <c r="AT30" s="39"/>
      <c r="AU30" s="29"/>
      <c r="AV30" s="29"/>
      <c r="AW30" s="29"/>
      <c r="AX30" s="29"/>
      <c r="AY30" s="29"/>
    </row>
    <row r="31" spans="1:51" ht="22.5" customHeight="1">
      <c r="A31" s="132">
        <f t="shared" si="0"/>
        <v>23</v>
      </c>
      <c r="B31" s="132" t="str">
        <f>'SI-data'!B31</f>
        <v>12 gauge</v>
      </c>
      <c r="C31" s="164" t="str">
        <f>'SI-data'!C31</f>
        <v>MwRSF</v>
      </c>
      <c r="D31" s="165" t="str">
        <f>'SI-data'!D31</f>
        <v>2214MG -2</v>
      </c>
      <c r="E31" s="167">
        <f>'SI-data'!E31</f>
        <v>2004</v>
      </c>
      <c r="F31" s="172">
        <f>'SI-data'!F31/25.4</f>
        <v>30.984251968503937</v>
      </c>
      <c r="G31" s="173" t="str">
        <f t="shared" si="1"/>
        <v>in</v>
      </c>
      <c r="H31" s="137"/>
      <c r="I31" s="89" t="str">
        <f>INDEX(array,MATCH('SI-data'!I31,Post_length_m,0),Post_length_ft_col)</f>
        <v>6 ft</v>
      </c>
      <c r="J31" s="192" t="s">
        <v>162</v>
      </c>
      <c r="K31" s="127" t="str">
        <f>INDEX(array,MATCH('SI-data'!K31,Post_size_mm,0),Post_size_in_col)</f>
        <v>W6×9</v>
      </c>
      <c r="L31" s="184" t="str">
        <f>'SI-data'!L31</f>
        <v>steel</v>
      </c>
      <c r="M31" s="89" t="str">
        <f>INDEX(array,MATCH('SI-data'!M31,Post_spacing_mm,0),Post_spacing_ft_col)</f>
        <v>6 ft-3 in</v>
      </c>
      <c r="N31" s="188" t="str">
        <f>INDEX(array,MATCH('SI-data'!O31,Blockout_size_mm,0),Blockout_in_col)</f>
        <v>6×12×14-1/4 in.</v>
      </c>
      <c r="O31" s="137" t="str">
        <f>'SI-data'!P31</f>
        <v>timber</v>
      </c>
      <c r="P31" s="89">
        <f>'SI-data'!Q31/25.4</f>
        <v>31.61417322834646</v>
      </c>
      <c r="Q31" s="192" t="s">
        <v>39</v>
      </c>
      <c r="R31" s="89">
        <f>'SI-data'!S31/25.4</f>
        <v>43.85826771653544</v>
      </c>
      <c r="S31" s="192" t="s">
        <v>39</v>
      </c>
      <c r="T31" s="196">
        <f>'SI-data'!U31*1000/25.4/12</f>
        <v>4.048556430446195</v>
      </c>
      <c r="U31" s="120" t="s">
        <v>101</v>
      </c>
      <c r="V31" s="201" t="str">
        <f>'SI-data'!W31</f>
        <v>MASH 3-11</v>
      </c>
      <c r="W31" s="203" t="str">
        <f>'SI-data'!X31</f>
        <v>N/A</v>
      </c>
      <c r="X31" s="261" t="str">
        <f>'SI-data'!Y31</f>
        <v>SI/US</v>
      </c>
      <c r="Y31" s="265" t="str">
        <f>'SI-data'!Z31</f>
        <v>Modified MGS with reduced post spacing</v>
      </c>
      <c r="AC31" s="29"/>
      <c r="AD31" s="34"/>
      <c r="AE31" s="29"/>
      <c r="AF31" s="34"/>
      <c r="AG31" s="29"/>
      <c r="AH31" s="29"/>
      <c r="AI31" s="29"/>
      <c r="AJ31" s="29"/>
      <c r="AK31" s="29"/>
      <c r="AL31" s="29"/>
      <c r="AM31" s="29"/>
      <c r="AN31" s="35"/>
      <c r="AO31" s="29"/>
      <c r="AP31" s="29"/>
      <c r="AQ31" s="29"/>
      <c r="AR31" s="29"/>
      <c r="AS31" s="29"/>
      <c r="AT31" s="39"/>
      <c r="AU31" s="29"/>
      <c r="AV31" s="29"/>
      <c r="AW31" s="29"/>
      <c r="AX31" s="29"/>
      <c r="AY31" s="29"/>
    </row>
    <row r="32" spans="1:51" ht="22.5" customHeight="1">
      <c r="A32" s="132">
        <f t="shared" si="0"/>
        <v>24</v>
      </c>
      <c r="B32" s="132" t="str">
        <f>'SI-data'!B32</f>
        <v>12 gauge</v>
      </c>
      <c r="C32" s="164" t="str">
        <f>'SI-data'!C32</f>
        <v>MwRSF</v>
      </c>
      <c r="D32" s="165" t="str">
        <f>'SI-data'!D32</f>
        <v>2214WB-2</v>
      </c>
      <c r="E32" s="167">
        <f>'SI-data'!E32</f>
        <v>2005</v>
      </c>
      <c r="F32" s="172">
        <f>'SI-data'!F32/25.4</f>
        <v>27.79527559055118</v>
      </c>
      <c r="G32" s="173" t="str">
        <f t="shared" si="1"/>
        <v>in</v>
      </c>
      <c r="H32" s="137"/>
      <c r="I32" s="89" t="str">
        <f>INDEX(array,MATCH('SI-data'!I32,Post_length_m,0),Post_length_ft_col)</f>
        <v>6 ft</v>
      </c>
      <c r="J32" s="192" t="s">
        <v>162</v>
      </c>
      <c r="K32" s="127" t="str">
        <f>INDEX(array,MATCH('SI-data'!K32,Post_size_mm,0),Post_size_in_col)</f>
        <v>W6×9</v>
      </c>
      <c r="L32" s="184" t="str">
        <f>'SI-data'!L32</f>
        <v>steel</v>
      </c>
      <c r="M32" s="89" t="str">
        <f>INDEX(array,MATCH('SI-data'!M32,Post_spacing_mm,0),Post_spacing_ft_col)</f>
        <v>6 ft-3 in</v>
      </c>
      <c r="N32" s="188" t="str">
        <f>INDEX(array,MATCH('SI-data'!O32,Blockout_size_mm,0),Blockout_in_col)</f>
        <v>6×8×14-1/4 in.</v>
      </c>
      <c r="O32" s="137" t="str">
        <f>'SI-data'!P32</f>
        <v>wood</v>
      </c>
      <c r="P32" s="89">
        <f>'SI-data'!Q32/25.4</f>
        <v>33.267716535433074</v>
      </c>
      <c r="Q32" s="192" t="s">
        <v>39</v>
      </c>
      <c r="R32" s="89">
        <f>'SI-data'!S32/25.4</f>
        <v>47.08661417322835</v>
      </c>
      <c r="S32" s="192" t="s">
        <v>39</v>
      </c>
      <c r="T32" s="196">
        <f>'SI-data'!U32*1000/25.4/12</f>
        <v>4.576771653543307</v>
      </c>
      <c r="U32" s="120" t="s">
        <v>101</v>
      </c>
      <c r="V32" s="201" t="str">
        <f>'SI-data'!W32</f>
        <v>MASH 3-11</v>
      </c>
      <c r="W32" s="203" t="str">
        <f>'SI-data'!X32</f>
        <v>N/A</v>
      </c>
      <c r="X32" s="261" t="str">
        <f>'SI-data'!Y32</f>
        <v>SI</v>
      </c>
      <c r="Y32" s="265" t="str">
        <f>'SI-data'!Z32</f>
        <v>Modified G4(1S) Guardrail</v>
      </c>
      <c r="AC32" s="29"/>
      <c r="AD32" s="34"/>
      <c r="AE32" s="29"/>
      <c r="AF32" s="34"/>
      <c r="AG32" s="29"/>
      <c r="AH32" s="29"/>
      <c r="AI32" s="29"/>
      <c r="AJ32" s="29"/>
      <c r="AK32" s="29"/>
      <c r="AL32" s="29"/>
      <c r="AM32" s="29"/>
      <c r="AN32" s="35"/>
      <c r="AO32" s="29"/>
      <c r="AP32" s="29"/>
      <c r="AQ32" s="29"/>
      <c r="AR32" s="29"/>
      <c r="AS32" s="29"/>
      <c r="AT32" s="39"/>
      <c r="AU32" s="29"/>
      <c r="AV32" s="29"/>
      <c r="AW32" s="29"/>
      <c r="AX32" s="29"/>
      <c r="AY32" s="29"/>
    </row>
    <row r="33" spans="1:25" ht="22.5" customHeight="1">
      <c r="A33" s="132">
        <f t="shared" si="0"/>
        <v>25</v>
      </c>
      <c r="B33" s="132" t="str">
        <f>'SI-data'!B33</f>
        <v>12 gauge</v>
      </c>
      <c r="C33" s="164" t="str">
        <f>'SI-data'!C33</f>
        <v>TTI</v>
      </c>
      <c r="D33" s="165" t="str">
        <f>'SI-data'!D33</f>
        <v>220570-2</v>
      </c>
      <c r="E33" s="167">
        <f>'SI-data'!E33</f>
        <v>2005</v>
      </c>
      <c r="F33" s="172">
        <f>'SI-data'!F33/25.4</f>
        <v>30.984251968503937</v>
      </c>
      <c r="G33" s="173" t="str">
        <f t="shared" si="1"/>
        <v>in</v>
      </c>
      <c r="H33" s="137"/>
      <c r="I33" s="89" t="str">
        <f>INDEX(array,MATCH('SI-data'!I33,Post_length_m,0),Post_length_ft_col)</f>
        <v>6 ft</v>
      </c>
      <c r="J33" s="192" t="s">
        <v>162</v>
      </c>
      <c r="K33" s="127" t="str">
        <f>INDEX(array,MATCH('SI-data'!K33,Post_size_mm,0),Post_size_in_col)</f>
        <v>W6×8.5</v>
      </c>
      <c r="L33" s="184" t="str">
        <f>'SI-data'!L33</f>
        <v>SYLP</v>
      </c>
      <c r="M33" s="89" t="str">
        <f>INDEX(array,MATCH('SI-data'!M33,Post_spacing_mm,0),Post_spacing_ft_col)</f>
        <v>6 ft-3 in</v>
      </c>
      <c r="N33" s="188" t="e">
        <f>INDEX(array,MATCH('SI-data'!O33,Blockout_size_mm,0),Blockout_in_col)</f>
        <v>#N/A</v>
      </c>
      <c r="O33" s="137"/>
      <c r="P33" s="89">
        <f>'SI-data'!Q33/25.4</f>
        <v>28.740157480314963</v>
      </c>
      <c r="Q33" s="192" t="s">
        <v>39</v>
      </c>
      <c r="R33" s="89">
        <f>'SI-data'!S33/25.4</f>
        <v>40.944881889763785</v>
      </c>
      <c r="S33" s="192" t="s">
        <v>39</v>
      </c>
      <c r="T33" s="196">
        <f>'SI-data'!U33*1000/25.4/12</f>
        <v>3.674540682414698</v>
      </c>
      <c r="U33" s="120" t="s">
        <v>101</v>
      </c>
      <c r="V33" s="201" t="str">
        <f>'SI-data'!W33</f>
        <v>MASH 3-11</v>
      </c>
      <c r="W33" s="203" t="str">
        <f>'SI-data'!X33</f>
        <v>B 140</v>
      </c>
      <c r="X33" s="261" t="str">
        <f>'SI-data'!Y33</f>
        <v>US</v>
      </c>
      <c r="Y33" s="265" t="str">
        <f>'SI-data'!Z33</f>
        <v>W-beam guardrail on SYLP</v>
      </c>
    </row>
    <row r="34" spans="1:25" ht="22.5" customHeight="1">
      <c r="A34" s="132">
        <f t="shared" si="0"/>
        <v>26</v>
      </c>
      <c r="B34" s="132" t="str">
        <f>'SI-data'!B34</f>
        <v>12 gauge</v>
      </c>
      <c r="C34" s="164" t="str">
        <f>'SI-data'!C34</f>
        <v>TTI</v>
      </c>
      <c r="D34" s="165" t="str">
        <f>'SI-data'!D34</f>
        <v>220570-8</v>
      </c>
      <c r="E34" s="167">
        <f>'SI-data'!E34</f>
        <v>2006</v>
      </c>
      <c r="F34" s="172">
        <f>'SI-data'!F34/25.4</f>
        <v>29.015748031496063</v>
      </c>
      <c r="G34" s="173" t="str">
        <f t="shared" si="1"/>
        <v>in</v>
      </c>
      <c r="H34" s="137"/>
      <c r="I34" s="89" t="s">
        <v>324</v>
      </c>
      <c r="J34" s="192" t="s">
        <v>162</v>
      </c>
      <c r="K34" s="127" t="str">
        <f>INDEX(array,MATCH('SI-data'!K34,Post_size_mm,0),Post_size_in_col)</f>
        <v>W6×8.5</v>
      </c>
      <c r="L34" s="184" t="str">
        <f>'SI-data'!L34</f>
        <v>SYLP</v>
      </c>
      <c r="M34" s="89" t="str">
        <f>INDEX(array,MATCH('SI-data'!M34,Post_spacing_mm,0),Post_spacing_ft_col)</f>
        <v>6 ft-3 in</v>
      </c>
      <c r="N34" s="188" t="e">
        <f>INDEX(array,MATCH('SI-data'!O34,Blockout_size_mm,0),Blockout_in_col)</f>
        <v>#N/A</v>
      </c>
      <c r="O34" s="137"/>
      <c r="P34" s="89">
        <f>'SI-data'!Q34/25.4</f>
        <v>28.740157480314963</v>
      </c>
      <c r="Q34" s="192" t="s">
        <v>39</v>
      </c>
      <c r="R34" s="89">
        <f>'SI-data'!S34/25.4</f>
        <v>37.40157480314961</v>
      </c>
      <c r="S34" s="192" t="s">
        <v>39</v>
      </c>
      <c r="T34" s="196">
        <f>'SI-data'!U34*1000/25.4/12</f>
        <v>4.035433070866142</v>
      </c>
      <c r="U34" s="120" t="s">
        <v>101</v>
      </c>
      <c r="V34" s="201" t="str">
        <f>'SI-data'!W34</f>
        <v>NCHRP 350 3-11</v>
      </c>
      <c r="W34" s="203" t="str">
        <f>'SI-data'!X34</f>
        <v>N/A</v>
      </c>
      <c r="X34" s="261" t="str">
        <f>'SI-data'!Y34</f>
        <v>SI/US</v>
      </c>
      <c r="Y34" s="265" t="str">
        <f>'SI-data'!Z34</f>
        <v>29 in. tall T-31 W-beam guardrail on SYLP</v>
      </c>
    </row>
    <row r="35" spans="1:25" ht="22.5" customHeight="1">
      <c r="A35" s="132">
        <f t="shared" si="0"/>
        <v>27</v>
      </c>
      <c r="B35" s="132" t="str">
        <f>'SI-data'!B35</f>
        <v>12 gauge</v>
      </c>
      <c r="C35" s="164" t="str">
        <f>'SI-data'!C35</f>
        <v>SwRI</v>
      </c>
      <c r="D35" s="165" t="str">
        <f>'SI-data'!D35</f>
        <v>GMS-1</v>
      </c>
      <c r="E35" s="167">
        <f>'SI-data'!E35</f>
        <v>2006</v>
      </c>
      <c r="F35" s="172">
        <f>'SI-data'!F35/25.4</f>
        <v>30.984251968503937</v>
      </c>
      <c r="G35" s="173" t="str">
        <f t="shared" si="1"/>
        <v>in</v>
      </c>
      <c r="H35" s="137"/>
      <c r="I35" s="89" t="str">
        <f>INDEX(array,MATCH('SI-data'!I35,Post_length_m,0),Post_length_ft_col)</f>
        <v>6 ft</v>
      </c>
      <c r="J35" s="192" t="s">
        <v>162</v>
      </c>
      <c r="K35" s="127" t="str">
        <f>INDEX(array,MATCH('SI-data'!K35,Post_size_mm,0),Post_size_in_col)</f>
        <v>W6×8.5</v>
      </c>
      <c r="L35" s="184" t="str">
        <f>'SI-data'!L35</f>
        <v>steel</v>
      </c>
      <c r="M35" s="89" t="str">
        <f>INDEX(array,MATCH('SI-data'!M35,Post_spacing_mm,0),Post_spacing_ft_col)</f>
        <v>6 ft-3 in</v>
      </c>
      <c r="N35" s="188" t="e">
        <f>INDEX(array,MATCH('SI-data'!O35,Blockout_size_mm,0),Blockout_in_col)</f>
        <v>#N/A</v>
      </c>
      <c r="O35" s="137"/>
      <c r="P35" s="89">
        <f>'SI-data'!Q35/25.4</f>
        <v>22.04724409448819</v>
      </c>
      <c r="Q35" s="192" t="s">
        <v>39</v>
      </c>
      <c r="R35" s="89">
        <f>'SI-data'!S35/25.4</f>
        <v>35.03937007874016</v>
      </c>
      <c r="S35" s="192" t="s">
        <v>39</v>
      </c>
      <c r="T35" s="196" t="s">
        <v>9</v>
      </c>
      <c r="U35" s="120"/>
      <c r="V35" s="201" t="str">
        <f>'SI-data'!W35</f>
        <v>MASH 3-11</v>
      </c>
      <c r="W35" s="203" t="str">
        <f>'SI-data'!X35</f>
        <v>B 150</v>
      </c>
      <c r="X35" s="261" t="str">
        <f>'SI-data'!Y35</f>
        <v>US</v>
      </c>
      <c r="Y35" s="265" t="str">
        <f>'SI-data'!Z35</f>
        <v>Modified G4 (1S) Longitudinal Barrier using GMS fastener</v>
      </c>
    </row>
    <row r="36" spans="1:25" ht="22.5" customHeight="1">
      <c r="A36" s="132">
        <f t="shared" si="0"/>
        <v>28</v>
      </c>
      <c r="B36" s="132" t="str">
        <f>'SI-data'!B36</f>
        <v>12 gauge</v>
      </c>
      <c r="C36" s="164" t="str">
        <f>'SI-data'!C36</f>
        <v>MwRSF</v>
      </c>
      <c r="D36" s="165" t="str">
        <f>'SI-data'!D36</f>
        <v>MGSDF-1</v>
      </c>
      <c r="E36" s="167">
        <f>'SI-data'!E36</f>
        <v>2006</v>
      </c>
      <c r="F36" s="172">
        <f>'SI-data'!F36/25.4</f>
        <v>31.023622047244096</v>
      </c>
      <c r="G36" s="173" t="str">
        <f t="shared" si="1"/>
        <v>in</v>
      </c>
      <c r="H36" s="137"/>
      <c r="I36" s="89" t="str">
        <f>INDEX(array,MATCH('SI-data'!I36,Post_length_m,0),Post_length_ft_col)</f>
        <v>5 ft-9 in.</v>
      </c>
      <c r="J36" s="192" t="s">
        <v>162</v>
      </c>
      <c r="K36" s="127" t="str">
        <f>INDEX(array,MATCH('SI-data'!K36,Post_size_mm,0),Post_size_in_col)</f>
        <v>7-1/4 in. dia</v>
      </c>
      <c r="L36" s="184" t="str">
        <f>'SI-data'!L36</f>
        <v>Douglas Fir wood</v>
      </c>
      <c r="M36" s="89" t="str">
        <f>INDEX(array,MATCH('SI-data'!M36,Post_spacing_mm,0),Post_spacing_ft_col)</f>
        <v>6 ft-3 in</v>
      </c>
      <c r="N36" s="188" t="str">
        <f>INDEX(array,MATCH('SI-data'!O36,Blockout_size_mm,0),Blockout_in_col)</f>
        <v>6×8×14-1/4 in.</v>
      </c>
      <c r="O36" s="137" t="str">
        <f>'SI-data'!P36</f>
        <v>wood</v>
      </c>
      <c r="P36" s="89">
        <f>'SI-data'!Q36/25.4</f>
        <v>35.51181102362205</v>
      </c>
      <c r="Q36" s="192" t="s">
        <v>39</v>
      </c>
      <c r="R36" s="89">
        <f>'SI-data'!S36/25.4</f>
        <v>60.19685039370079</v>
      </c>
      <c r="S36" s="192" t="s">
        <v>39</v>
      </c>
      <c r="T36" s="196">
        <f>'SI-data'!U36*1000/25.4/12</f>
        <v>5.022965879265092</v>
      </c>
      <c r="U36" s="120" t="s">
        <v>101</v>
      </c>
      <c r="V36" s="201" t="str">
        <f>'SI-data'!W36</f>
        <v>NCHRP 350 3-11</v>
      </c>
      <c r="W36" s="203" t="str">
        <f>'SI-data'!X36</f>
        <v>B 175</v>
      </c>
      <c r="X36" s="261" t="str">
        <f>'SI-data'!Y36</f>
        <v>SI/US</v>
      </c>
      <c r="Y36" s="265" t="str">
        <f>'SI-data'!Z36</f>
        <v>MGS with Douglas Fir wood post </v>
      </c>
    </row>
    <row r="37" spans="1:25" ht="22.5" customHeight="1">
      <c r="A37" s="132"/>
      <c r="B37" s="132"/>
      <c r="C37" s="164"/>
      <c r="D37" s="165"/>
      <c r="E37" s="167"/>
      <c r="F37" s="172"/>
      <c r="G37" s="173"/>
      <c r="H37" s="137"/>
      <c r="I37" s="89"/>
      <c r="J37" s="192"/>
      <c r="K37" s="127"/>
      <c r="L37" s="184"/>
      <c r="M37" s="89"/>
      <c r="N37" s="188" t="str">
        <f>INDEX(array,MATCH('SI-data'!O37,Blockout_size_mm,0),Blockout_in_col)</f>
        <v>6×5×14-1/4 in.</v>
      </c>
      <c r="O37" s="137" t="str">
        <f>'SI-data'!P37</f>
        <v>wood</v>
      </c>
      <c r="P37" s="89"/>
      <c r="Q37" s="192"/>
      <c r="R37" s="89"/>
      <c r="S37" s="192"/>
      <c r="T37" s="196"/>
      <c r="U37" s="137"/>
      <c r="V37" s="201"/>
      <c r="W37" s="203"/>
      <c r="X37" s="261"/>
      <c r="Y37" s="265"/>
    </row>
    <row r="38" spans="1:25" ht="22.5" customHeight="1">
      <c r="A38" s="132">
        <f>A36+1</f>
        <v>29</v>
      </c>
      <c r="B38" s="132" t="str">
        <f>'SI-data'!B38</f>
        <v>12 gauge</v>
      </c>
      <c r="C38" s="164" t="str">
        <f>'SI-data'!C38</f>
        <v>MwRSF</v>
      </c>
      <c r="D38" s="165" t="str">
        <f>'SI-data'!D38</f>
        <v>MGSPP-1</v>
      </c>
      <c r="E38" s="167">
        <f>'SI-data'!E38</f>
        <v>2006</v>
      </c>
      <c r="F38" s="172">
        <f>'SI-data'!F38/25.4</f>
        <v>31.023622047244096</v>
      </c>
      <c r="G38" s="173" t="str">
        <f t="shared" si="1"/>
        <v>in</v>
      </c>
      <c r="H38" s="137"/>
      <c r="I38" s="89" t="str">
        <f>INDEX(array,MATCH('SI-data'!I38,Post_length_m,0),Post_length_ft_col)</f>
        <v>5 ft-9 in.</v>
      </c>
      <c r="J38" s="192" t="s">
        <v>162</v>
      </c>
      <c r="K38" s="127" t="str">
        <f>INDEX(array,MATCH('SI-data'!K38,Post_size_mm,0),Post_size_in_col)</f>
        <v>8 in. dia</v>
      </c>
      <c r="L38" s="184" t="str">
        <f>'SI-data'!L38</f>
        <v>Pine wood</v>
      </c>
      <c r="M38" s="89" t="str">
        <f>INDEX(array,MATCH('SI-data'!M38,Post_spacing_mm,0),Post_spacing_ft_col)</f>
        <v>6 ft-3 in</v>
      </c>
      <c r="N38" s="188" t="str">
        <f>INDEX(array,MATCH('SI-data'!O38,Blockout_size_mm,0),Blockout_in_col)</f>
        <v>6×8×14-1/4 in.</v>
      </c>
      <c r="O38" s="137" t="str">
        <f>'SI-data'!P38</f>
        <v>wood</v>
      </c>
      <c r="P38" s="89">
        <f>'SI-data'!Q38/25.4</f>
        <v>27.755905511811026</v>
      </c>
      <c r="Q38" s="192" t="s">
        <v>39</v>
      </c>
      <c r="R38" s="89">
        <f>'SI-data'!S38/25.4</f>
        <v>37.637795275590555</v>
      </c>
      <c r="S38" s="192" t="s">
        <v>39</v>
      </c>
      <c r="T38" s="196">
        <f>'SI-data'!U38*1000/25.4/12</f>
        <v>4.035433070866142</v>
      </c>
      <c r="U38" s="120" t="s">
        <v>101</v>
      </c>
      <c r="V38" s="201" t="str">
        <f>'SI-data'!W38</f>
        <v>NCHRP 350 3-11</v>
      </c>
      <c r="W38" s="203" t="str">
        <f>'SI-data'!X38</f>
        <v>B 175</v>
      </c>
      <c r="X38" s="261" t="str">
        <f>'SI-data'!Y38</f>
        <v>SI/US</v>
      </c>
      <c r="Y38" s="265" t="str">
        <f>'SI-data'!Z38</f>
        <v>MGS with Round Ponderosa Pine posts </v>
      </c>
    </row>
    <row r="39" spans="1:25" ht="22.5" customHeight="1">
      <c r="A39" s="132"/>
      <c r="B39" s="132"/>
      <c r="C39" s="164"/>
      <c r="D39" s="165"/>
      <c r="E39" s="167"/>
      <c r="F39" s="172"/>
      <c r="G39" s="173"/>
      <c r="H39" s="137"/>
      <c r="I39" s="89"/>
      <c r="J39" s="192"/>
      <c r="K39" s="127"/>
      <c r="L39" s="184"/>
      <c r="M39" s="89"/>
      <c r="N39" s="188" t="str">
        <f>INDEX(array,MATCH('SI-data'!O39,Blockout_size_mm,0),Blockout_in_col)</f>
        <v>6×5×14-1/4 in.</v>
      </c>
      <c r="O39" s="137" t="str">
        <f>'SI-data'!P39</f>
        <v>wood</v>
      </c>
      <c r="P39" s="89"/>
      <c r="Q39" s="192"/>
      <c r="R39" s="89"/>
      <c r="S39" s="192"/>
      <c r="T39" s="196"/>
      <c r="U39" s="120"/>
      <c r="V39" s="201"/>
      <c r="W39" s="203"/>
      <c r="X39" s="261"/>
      <c r="Y39" s="265"/>
    </row>
    <row r="40" spans="1:25" ht="22.5" customHeight="1">
      <c r="A40" s="132">
        <f>A38+1</f>
        <v>30</v>
      </c>
      <c r="B40" s="132" t="str">
        <f>'SI-data'!B40</f>
        <v>12 gauge</v>
      </c>
      <c r="C40" s="164" t="str">
        <f>'SI-data'!C40</f>
        <v>TTI</v>
      </c>
      <c r="D40" s="165" t="str">
        <f>'SI-data'!D40</f>
        <v>400001-TGS1</v>
      </c>
      <c r="E40" s="167">
        <f>'SI-data'!E40</f>
        <v>2007</v>
      </c>
      <c r="F40" s="172">
        <f>'SI-data'!F40/25.4</f>
        <v>30.984251968503937</v>
      </c>
      <c r="G40" s="173" t="str">
        <f t="shared" si="1"/>
        <v>in</v>
      </c>
      <c r="H40" s="137"/>
      <c r="I40" s="89" t="str">
        <f>INDEX(array,MATCH('SI-data'!I40,Post_length_m,0),Post_length_ft_col)</f>
        <v>6 ft</v>
      </c>
      <c r="J40" s="192" t="s">
        <v>162</v>
      </c>
      <c r="K40" s="127" t="str">
        <f>INDEX(array,MATCH('SI-data'!K40,Post_size_mm,0),Post_size_in_col)</f>
        <v>W6×8.5</v>
      </c>
      <c r="L40" s="184" t="str">
        <f>'SI-data'!L40</f>
        <v>steel</v>
      </c>
      <c r="M40" s="89" t="str">
        <f>INDEX(array,MATCH('SI-data'!M40,Post_spacing_mm,0),Post_spacing_ft_col)</f>
        <v>6 ft-3 in</v>
      </c>
      <c r="N40" s="188" t="e">
        <f>INDEX(array,MATCH('SI-data'!O40,Blockout_size_mm,0),Blockout_in_col)</f>
        <v>#N/A</v>
      </c>
      <c r="O40" s="137"/>
      <c r="P40" s="89">
        <f>'SI-data'!Q40/25.4</f>
        <v>30.984251968503937</v>
      </c>
      <c r="Q40" s="192" t="s">
        <v>39</v>
      </c>
      <c r="R40" s="89">
        <f>'SI-data'!S40/25.4</f>
        <v>38.400000000000006</v>
      </c>
      <c r="S40" s="192" t="s">
        <v>39</v>
      </c>
      <c r="T40" s="196">
        <f>'SI-data'!U40*1000/25.4/12</f>
        <v>3.4066929133858266</v>
      </c>
      <c r="U40" s="120" t="s">
        <v>101</v>
      </c>
      <c r="V40" s="201" t="str">
        <f>'SI-data'!W40</f>
        <v>MASH 3-11</v>
      </c>
      <c r="W40" s="203" t="str">
        <f>'SI-data'!X40</f>
        <v>N/A</v>
      </c>
      <c r="X40" s="261" t="str">
        <f>'SI-data'!Y40</f>
        <v>US</v>
      </c>
      <c r="Y40" s="265" t="str">
        <f>'SI-data'!Z40</f>
        <v>Trinity Guardrail System (TGS)</v>
      </c>
    </row>
    <row r="41" spans="1:25" ht="22.5" customHeight="1">
      <c r="A41" s="132">
        <f t="shared" si="0"/>
        <v>31</v>
      </c>
      <c r="B41" s="132" t="str">
        <f>'SI-data'!B41</f>
        <v>12 gauge</v>
      </c>
      <c r="C41" s="164" t="str">
        <f>'SI-data'!C41</f>
        <v>SRI</v>
      </c>
      <c r="D41" s="165" t="str">
        <f>'SI-data'!D41</f>
        <v>GMS-6</v>
      </c>
      <c r="E41" s="167">
        <f>'SI-data'!E41</f>
        <v>2007</v>
      </c>
      <c r="F41" s="172">
        <f>'SI-data'!F41/25.4</f>
        <v>27.637795275590552</v>
      </c>
      <c r="G41" s="173" t="str">
        <f t="shared" si="1"/>
        <v>in</v>
      </c>
      <c r="H41" s="137"/>
      <c r="I41" s="89" t="str">
        <f>INDEX(array,MATCH('SI-data'!I41,Post_length_m,0),Post_length_ft_col)</f>
        <v>6 ft</v>
      </c>
      <c r="J41" s="192" t="s">
        <v>162</v>
      </c>
      <c r="K41" s="127" t="str">
        <f>INDEX(array,MATCH('SI-data'!K41,Post_size_mm,0),Post_size_in_col)</f>
        <v>W6×8.5</v>
      </c>
      <c r="L41" s="184" t="str">
        <f>'SI-data'!L41</f>
        <v>steel</v>
      </c>
      <c r="M41" s="89" t="str">
        <f>INDEX(array,MATCH('SI-data'!M41,Post_spacing_mm,0),Post_spacing_ft_col)</f>
        <v>6 ft-3 in</v>
      </c>
      <c r="N41" s="188" t="e">
        <f>INDEX(array,MATCH('SI-data'!O41,Blockout_size_mm,0),Blockout_in_col)</f>
        <v>#N/A</v>
      </c>
      <c r="O41" s="137"/>
      <c r="P41" s="89">
        <f>'SI-data'!Q41/25.4</f>
        <v>31.88976377952756</v>
      </c>
      <c r="Q41" s="192" t="s">
        <v>39</v>
      </c>
      <c r="R41" s="89">
        <f>'SI-data'!S41/25.4</f>
        <v>51.968503937007874</v>
      </c>
      <c r="S41" s="192" t="s">
        <v>39</v>
      </c>
      <c r="T41" s="196" t="s">
        <v>9</v>
      </c>
      <c r="U41" s="120"/>
      <c r="V41" s="201" t="str">
        <f>'SI-data'!W41</f>
        <v>MASH 3-11</v>
      </c>
      <c r="W41" s="203" t="str">
        <f>'SI-data'!X41</f>
        <v>B 150A</v>
      </c>
      <c r="X41" s="261" t="str">
        <f>'SI-data'!Y41</f>
        <v>US</v>
      </c>
      <c r="Y41" s="265" t="str">
        <f>'SI-data'!Z41</f>
        <v>Modified G4 (1S) Longitudinal Barrier using GMS fastener</v>
      </c>
    </row>
    <row r="42" spans="1:25" ht="22.5" customHeight="1">
      <c r="A42" s="132">
        <f t="shared" si="0"/>
        <v>32</v>
      </c>
      <c r="B42" s="132" t="str">
        <f>'SI-data'!B42</f>
        <v>12 gauge</v>
      </c>
      <c r="C42" s="164" t="str">
        <f>'SI-data'!C42</f>
        <v>SRI</v>
      </c>
      <c r="D42" s="165" t="str">
        <f>'SI-data'!D42</f>
        <v>GMS-7</v>
      </c>
      <c r="E42" s="167">
        <f>'SI-data'!E42</f>
        <v>2007</v>
      </c>
      <c r="F42" s="172">
        <f>'SI-data'!F42/25.4</f>
        <v>27.637795275590552</v>
      </c>
      <c r="G42" s="173" t="str">
        <f t="shared" si="1"/>
        <v>in</v>
      </c>
      <c r="H42" s="137"/>
      <c r="I42" s="89" t="str">
        <f>INDEX(array,MATCH('SI-data'!I42,Post_length_m,0),Post_length_ft_col)</f>
        <v>6 ft</v>
      </c>
      <c r="J42" s="192" t="s">
        <v>162</v>
      </c>
      <c r="K42" s="127" t="str">
        <f>INDEX(array,MATCH('SI-data'!K42,Post_size_mm,0),Post_size_in_col)</f>
        <v>W6×8.5</v>
      </c>
      <c r="L42" s="184" t="str">
        <f>'SI-data'!L42</f>
        <v>steel</v>
      </c>
      <c r="M42" s="89" t="str">
        <f>INDEX(array,MATCH('SI-data'!M42,Post_spacing_mm,0),Post_spacing_ft_col)</f>
        <v>12 ft-6 in</v>
      </c>
      <c r="N42" s="188" t="e">
        <f>INDEX(array,MATCH('SI-data'!O42,Blockout_size_mm,0),Blockout_in_col)</f>
        <v>#N/A</v>
      </c>
      <c r="O42" s="137"/>
      <c r="P42" s="89">
        <f>'SI-data'!Q42/25.4</f>
        <v>20.866141732283467</v>
      </c>
      <c r="Q42" s="192" t="s">
        <v>39</v>
      </c>
      <c r="R42" s="89">
        <f>'SI-data'!S42/25.4</f>
        <v>59.84251968503937</v>
      </c>
      <c r="S42" s="192" t="s">
        <v>39</v>
      </c>
      <c r="T42" s="196" t="s">
        <v>9</v>
      </c>
      <c r="U42" s="120"/>
      <c r="V42" s="201" t="str">
        <f>'SI-data'!W42</f>
        <v>MASH 3-11</v>
      </c>
      <c r="W42" s="203" t="str">
        <f>'SI-data'!X42</f>
        <v>B 150B</v>
      </c>
      <c r="X42" s="261" t="str">
        <f>'SI-data'!Y42</f>
        <v>US</v>
      </c>
      <c r="Y42" s="265" t="str">
        <f>'SI-data'!Z42</f>
        <v>Modified G4 (1S) Longitudinal Barrier using GMS fastener</v>
      </c>
    </row>
    <row r="43" spans="1:25" ht="22.5" customHeight="1">
      <c r="A43" s="132">
        <f t="shared" si="0"/>
        <v>33</v>
      </c>
      <c r="B43" s="132" t="str">
        <f>'SI-data'!B43</f>
        <v>12 gauge</v>
      </c>
      <c r="C43" s="164" t="str">
        <f>'SI-data'!C43</f>
        <v>Holmes 
Solutions</v>
      </c>
      <c r="D43" s="165">
        <f>'SI-data'!D43</f>
        <v>57073112</v>
      </c>
      <c r="E43" s="167">
        <f>'SI-data'!E43</f>
        <v>2007</v>
      </c>
      <c r="F43" s="172">
        <f>'SI-data'!F43/25.4</f>
        <v>30.984251968503937</v>
      </c>
      <c r="G43" s="173" t="str">
        <f t="shared" si="1"/>
        <v>in</v>
      </c>
      <c r="H43" s="137"/>
      <c r="I43" s="89" t="str">
        <f>INDEX(array,MATCH('SI-data'!I43,Post_length_m,0),Post_length_ft_col)</f>
        <v>6-ft-6 in.</v>
      </c>
      <c r="J43" s="192" t="s">
        <v>162</v>
      </c>
      <c r="K43" s="127" t="str">
        <f>'SI-data'!K43</f>
        <v>U-channel Nucor</v>
      </c>
      <c r="L43" s="184" t="str">
        <f>'SI-data'!L43</f>
        <v>steel</v>
      </c>
      <c r="M43" s="89" t="str">
        <f>INDEX(array,MATCH('SI-data'!M43,Post_spacing_mm,0),Post_spacing_ft_col)</f>
        <v>6 ft-3 in</v>
      </c>
      <c r="N43" s="188" t="e">
        <f>INDEX(array,MATCH('SI-data'!O43,Blockout_size_mm,0),Blockout_in_col)</f>
        <v>#N/A</v>
      </c>
      <c r="O43" s="137"/>
      <c r="P43" s="89">
        <f>'SI-data'!Q43/25.4</f>
        <v>31.496062992125985</v>
      </c>
      <c r="Q43" s="192" t="s">
        <v>39</v>
      </c>
      <c r="R43" s="89">
        <f>'SI-data'!S43/25.4</f>
        <v>41.338582677165356</v>
      </c>
      <c r="S43" s="192" t="s">
        <v>39</v>
      </c>
      <c r="T43" s="196" t="s">
        <v>9</v>
      </c>
      <c r="U43" s="137"/>
      <c r="V43" s="201" t="str">
        <f>'SI-data'!W43</f>
        <v>MASH 3-11</v>
      </c>
      <c r="W43" s="203" t="str">
        <f>'SI-data'!X43</f>
        <v>B 162</v>
      </c>
      <c r="X43" s="261" t="str">
        <f>'SI-data'!Y43</f>
        <v>SI/US</v>
      </c>
      <c r="Y43" s="265" t="str">
        <f>'SI-data'!Z43</f>
        <v>Nucor Strong Post W-beam guardrail system without blockout</v>
      </c>
    </row>
    <row r="44" spans="1:25" ht="22.5" customHeight="1">
      <c r="A44" s="132">
        <f t="shared" si="0"/>
        <v>34</v>
      </c>
      <c r="B44" s="132" t="str">
        <f>'SI-data'!B44</f>
        <v>12 gauge</v>
      </c>
      <c r="C44" s="164" t="str">
        <f>'SI-data'!C44</f>
        <v>Holmes 
Solutions</v>
      </c>
      <c r="D44" s="165" t="str">
        <f>'SI-data'!D44</f>
        <v>05707b3111</v>
      </c>
      <c r="E44" s="167">
        <f>'SI-data'!E44</f>
        <v>2007</v>
      </c>
      <c r="F44" s="172">
        <f>'SI-data'!F44/25.4</f>
        <v>27.007874015748033</v>
      </c>
      <c r="G44" s="173" t="str">
        <f t="shared" si="1"/>
        <v>in</v>
      </c>
      <c r="H44" s="137"/>
      <c r="I44" s="89" t="str">
        <f>INDEX(array,MATCH('SI-data'!I44,Post_length_m,0),Post_length_ft_col)</f>
        <v>6-ft-6 in.</v>
      </c>
      <c r="J44" s="192" t="s">
        <v>162</v>
      </c>
      <c r="K44" s="127" t="str">
        <f>'SI-data'!K44</f>
        <v>U-channel Nucor</v>
      </c>
      <c r="L44" s="184" t="str">
        <f>'SI-data'!L44</f>
        <v>steel</v>
      </c>
      <c r="M44" s="89" t="str">
        <f>INDEX(array,MATCH('SI-data'!M44,Post_spacing_mm,0),Post_spacing_ft_col)</f>
        <v>6 ft-3 in</v>
      </c>
      <c r="N44" s="188" t="str">
        <f>INDEX(array,MATCH('SI-data'!O44,Blockout_size_mm,0),Blockout_in_col)</f>
        <v>4×8×14 in.</v>
      </c>
      <c r="O44" s="137"/>
      <c r="P44" s="89">
        <f>'SI-data'!Q44/25.4</f>
        <v>35.43307086614173</v>
      </c>
      <c r="Q44" s="192" t="s">
        <v>39</v>
      </c>
      <c r="R44" s="89">
        <f>'SI-data'!S44/25.4</f>
        <v>45.275590551181104</v>
      </c>
      <c r="S44" s="192" t="s">
        <v>39</v>
      </c>
      <c r="T44" s="196" t="s">
        <v>9</v>
      </c>
      <c r="U44" s="137"/>
      <c r="V44" s="201" t="str">
        <f>'SI-data'!W44</f>
        <v>NCHRP 350 3-11</v>
      </c>
      <c r="W44" s="203" t="str">
        <f>'SI-data'!X44</f>
        <v>B 162</v>
      </c>
      <c r="X44" s="261" t="str">
        <f>'SI-data'!Y44</f>
        <v>SI/US</v>
      </c>
      <c r="Y44" s="265" t="str">
        <f>'SI-data'!Z44</f>
        <v>Nucor Strong Post W-beam guardrail system</v>
      </c>
    </row>
    <row r="45" spans="1:25" ht="22.5" customHeight="1">
      <c r="A45" s="132">
        <f t="shared" si="0"/>
        <v>35</v>
      </c>
      <c r="B45" s="132" t="str">
        <f>'SI-data'!B45</f>
        <v>12 gauge</v>
      </c>
      <c r="C45" s="164" t="str">
        <f>'SI-data'!C45</f>
        <v>Holmes 
Solutions</v>
      </c>
      <c r="D45" s="165" t="str">
        <f>'SI-data'!D45</f>
        <v>0000-0-0-00-1</v>
      </c>
      <c r="E45" s="167">
        <f>'SI-data'!E45</f>
        <v>2008</v>
      </c>
      <c r="F45" s="172">
        <f>'SI-data'!F45/25.4</f>
        <v>27.007874015748033</v>
      </c>
      <c r="G45" s="173" t="str">
        <f t="shared" si="1"/>
        <v>in</v>
      </c>
      <c r="H45" s="137"/>
      <c r="I45" s="89" t="str">
        <f>INDEX(array,MATCH('SI-data'!I45,Post_length_m,0),Post_length_ft_col)</f>
        <v>6-ft-6 in.</v>
      </c>
      <c r="J45" s="192" t="s">
        <v>162</v>
      </c>
      <c r="K45" s="127" t="str">
        <f>'SI-data'!K45</f>
        <v>U-channel Nucor</v>
      </c>
      <c r="L45" s="184" t="str">
        <f>'SI-data'!L45</f>
        <v>steel</v>
      </c>
      <c r="M45" s="89" t="str">
        <f>INDEX(array,MATCH('SI-data'!M45,Post_spacing_mm,0),Post_spacing_ft_col)</f>
        <v>6 ft-3 in</v>
      </c>
      <c r="N45" s="188" t="str">
        <f>INDEX(array,MATCH('SI-data'!O45,Blockout_size_mm,0),Blockout_in_col)</f>
        <v>4×8×14 in.</v>
      </c>
      <c r="O45" s="137" t="str">
        <f>'SI-data'!P44</f>
        <v>Recycled plastic</v>
      </c>
      <c r="P45" s="89">
        <f>'SI-data'!Q45/25.4</f>
        <v>38.58267716535433</v>
      </c>
      <c r="Q45" s="192" t="s">
        <v>39</v>
      </c>
      <c r="R45" s="89">
        <f>'SI-data'!S45/25.4</f>
        <v>56.69291338582678</v>
      </c>
      <c r="S45" s="192" t="s">
        <v>39</v>
      </c>
      <c r="T45" s="196">
        <f>'SI-data'!U45*1000/25.4/12</f>
        <v>5.413385826771655</v>
      </c>
      <c r="U45" s="120" t="s">
        <v>101</v>
      </c>
      <c r="V45" s="201" t="str">
        <f>'SI-data'!W45</f>
        <v>NCHRP 350 3-11</v>
      </c>
      <c r="W45" s="203" t="str">
        <f>'SI-data'!X45</f>
        <v>B 186</v>
      </c>
      <c r="X45" s="261" t="str">
        <f>'SI-data'!Y45</f>
        <v>US</v>
      </c>
      <c r="Y45" s="265" t="str">
        <f>'SI-data'!Z45</f>
        <v>NU-Guard posts mixed in strong post guardrail using Mazda Proceed vehicle</v>
      </c>
    </row>
    <row r="46" spans="1:25" ht="22.5" customHeight="1">
      <c r="A46" s="132">
        <f t="shared" si="0"/>
        <v>36</v>
      </c>
      <c r="B46" s="132" t="str">
        <f>'SI-data'!B46</f>
        <v>Thrie Beam</v>
      </c>
      <c r="C46" s="164" t="str">
        <f>'SI-data'!C46</f>
        <v>TTI</v>
      </c>
      <c r="D46" s="165" t="str">
        <f>'SI-data'!D46</f>
        <v>471470-30</v>
      </c>
      <c r="E46" s="167">
        <f>'SI-data'!E46</f>
        <v>1995</v>
      </c>
      <c r="F46" s="172">
        <f>'SI-data'!F46/25.4</f>
        <v>34.01574803149607</v>
      </c>
      <c r="G46" s="173" t="str">
        <f t="shared" si="1"/>
        <v>in</v>
      </c>
      <c r="H46" s="175"/>
      <c r="I46" s="89" t="str">
        <f>INDEX(array,MATCH('SI-data'!I46,Post_length_m,0),Post_length_ft_col)</f>
        <v>6-ft-9-1/4 in.</v>
      </c>
      <c r="J46" s="192" t="s">
        <v>162</v>
      </c>
      <c r="K46" s="127" t="str">
        <f>INDEX(array,MATCH('SI-data'!K46,Post_size_mm,0),Post_size_in_col)</f>
        <v>W6×9</v>
      </c>
      <c r="L46" s="184" t="str">
        <f>'SI-data'!L46</f>
        <v>steel</v>
      </c>
      <c r="M46" s="89" t="str">
        <f>INDEX(array,MATCH('SI-data'!M46,Post_spacing_mm,0),Post_spacing_ft_col)</f>
        <v>6 ft-3 in</v>
      </c>
      <c r="N46" s="209" t="str">
        <f>INDEX(array,MATCH('SI-data'!O46,Blockout_size_mm,0),Blockout_in_col)</f>
        <v>M14×18 in. spacer with cutout</v>
      </c>
      <c r="O46" s="137"/>
      <c r="P46" s="89">
        <f>'SI-data'!Q46/25.4</f>
        <v>24.015748031496063</v>
      </c>
      <c r="Q46" s="192" t="s">
        <v>39</v>
      </c>
      <c r="R46" s="89">
        <f>'SI-data'!S46/25.4</f>
        <v>40.15748031496063</v>
      </c>
      <c r="S46" s="192" t="s">
        <v>39</v>
      </c>
      <c r="T46" s="196" t="s">
        <v>9</v>
      </c>
      <c r="U46" s="137"/>
      <c r="V46" s="201" t="str">
        <f>'SI-data'!W46</f>
        <v>NCHRP 350 3-11 </v>
      </c>
      <c r="W46" s="203" t="str">
        <f>'SI-data'!X46</f>
        <v>N/A</v>
      </c>
      <c r="X46" s="261" t="str">
        <f>'SI-data'!Y46</f>
        <v>SI/US</v>
      </c>
      <c r="Y46" s="265" t="str">
        <f>'SI-data'!Z46</f>
        <v>Modified thrie beam guardrail</v>
      </c>
    </row>
    <row r="47" spans="1:25" ht="22.5" customHeight="1">
      <c r="A47" s="132">
        <f t="shared" si="0"/>
        <v>37</v>
      </c>
      <c r="B47" s="132" t="str">
        <f>'SI-data'!B47</f>
        <v>Thrie Beam</v>
      </c>
      <c r="C47" s="164" t="str">
        <f>'SI-data'!C47</f>
        <v>TTI</v>
      </c>
      <c r="D47" s="165" t="str">
        <f>'SI-data'!D47</f>
        <v>404211-11</v>
      </c>
      <c r="E47" s="167">
        <f>'SI-data'!E47</f>
        <v>1998</v>
      </c>
      <c r="F47" s="172">
        <f>'SI-data'!F47/25.4</f>
        <v>31.653543307086615</v>
      </c>
      <c r="G47" s="173" t="str">
        <f t="shared" si="1"/>
        <v>in</v>
      </c>
      <c r="H47" s="176" t="s">
        <v>219</v>
      </c>
      <c r="I47" s="89" t="str">
        <f>INDEX(array,MATCH('SI-data'!I47,Post_length_m,0),Post_length_ft_col)</f>
        <v>6-ft-9 in.</v>
      </c>
      <c r="J47" s="184" t="s">
        <v>162</v>
      </c>
      <c r="K47" s="167" t="s">
        <v>252</v>
      </c>
      <c r="L47" s="184" t="str">
        <f>'SI-data'!L47</f>
        <v>wood</v>
      </c>
      <c r="M47" s="89" t="str">
        <f>INDEX(array,MATCH('SI-data'!M47,Post_spacing_mm,0),Post_spacing_ft_col)</f>
        <v>6 ft-3 in</v>
      </c>
      <c r="N47" s="188" t="str">
        <f>INDEX(array,MATCH('SI-data'!O47,Blockout_size_mm,0),Blockout_in_col)</f>
        <v>6×7-7/8×21-3/4 in.</v>
      </c>
      <c r="O47" s="137" t="str">
        <f>'SI-data'!P47</f>
        <v>routed wood</v>
      </c>
      <c r="P47" s="89">
        <f>'SI-data'!Q47/25.4</f>
        <v>15.354330708661418</v>
      </c>
      <c r="Q47" s="192" t="s">
        <v>39</v>
      </c>
      <c r="R47" s="89">
        <f>'SI-data'!S47/25.4</f>
        <v>26.61417322834646</v>
      </c>
      <c r="S47" s="192" t="s">
        <v>39</v>
      </c>
      <c r="T47" s="196" t="s">
        <v>9</v>
      </c>
      <c r="U47" s="137"/>
      <c r="V47" s="201" t="str">
        <f>'SI-data'!W47</f>
        <v>NCHRP 350 3-11</v>
      </c>
      <c r="W47" s="203" t="str">
        <f>'SI-data'!X47</f>
        <v>N/A</v>
      </c>
      <c r="X47" s="261" t="str">
        <f>'SI-data'!Y47</f>
        <v>SI</v>
      </c>
      <c r="Y47" s="265" t="str">
        <f>'SI-data'!Z47</f>
        <v>Strong wood post thrie beam guardrail</v>
      </c>
    </row>
    <row r="48" spans="1:25" ht="22.5" customHeight="1">
      <c r="A48" s="132">
        <f t="shared" si="0"/>
        <v>38</v>
      </c>
      <c r="B48" s="132" t="str">
        <f>'SI-data'!B48</f>
        <v>Thrie Beam</v>
      </c>
      <c r="C48" s="164" t="str">
        <f>'SI-data'!C48</f>
        <v>TTI</v>
      </c>
      <c r="D48" s="165" t="str">
        <f>'SI-data'!D48</f>
        <v>404211-10</v>
      </c>
      <c r="E48" s="167">
        <f>'SI-data'!E48</f>
        <v>1999</v>
      </c>
      <c r="F48" s="172">
        <f>'SI-data'!F48/25.4</f>
        <v>31.653543307086615</v>
      </c>
      <c r="G48" s="173" t="str">
        <f t="shared" si="1"/>
        <v>in</v>
      </c>
      <c r="H48" s="176" t="s">
        <v>219</v>
      </c>
      <c r="I48" s="89" t="str">
        <f>INDEX(array,MATCH('SI-data'!I48,Post_length_m,0),Post_length_ft_col)</f>
        <v>6-ft-9 in.</v>
      </c>
      <c r="J48" s="192" t="s">
        <v>162</v>
      </c>
      <c r="K48" s="127" t="str">
        <f>INDEX(array,MATCH('SI-data'!K48,Post_size_mm,0),Post_size_in_col)</f>
        <v>W6×8.5</v>
      </c>
      <c r="L48" s="184" t="str">
        <f>'SI-data'!L48</f>
        <v>steel</v>
      </c>
      <c r="M48" s="89" t="str">
        <f>INDEX(array,MATCH('SI-data'!M48,Post_spacing_mm,0),Post_spacing_ft_col)</f>
        <v>6 ft-3 in</v>
      </c>
      <c r="N48" s="188" t="str">
        <f>INDEX(array,MATCH('SI-data'!O48,Blockout_size_mm,0),Blockout_in_col)</f>
        <v>6×7-7/8×21-3/4 in.</v>
      </c>
      <c r="O48" s="137" t="str">
        <f>'SI-data'!P48</f>
        <v>routed wood</v>
      </c>
      <c r="P48" s="89">
        <f>'SI-data'!Q48/25.4</f>
        <v>16.535433070866144</v>
      </c>
      <c r="Q48" s="192" t="s">
        <v>39</v>
      </c>
      <c r="R48" s="89">
        <f>'SI-data'!S48/25.4</f>
        <v>22.83464566929134</v>
      </c>
      <c r="S48" s="192" t="s">
        <v>39</v>
      </c>
      <c r="T48" s="196" t="s">
        <v>9</v>
      </c>
      <c r="U48" s="137"/>
      <c r="V48" s="201" t="str">
        <f>'SI-data'!W48</f>
        <v>NCHRP 350 3-11</v>
      </c>
      <c r="W48" s="203" t="str">
        <f>'SI-data'!X48</f>
        <v>N/A</v>
      </c>
      <c r="X48" s="261" t="str">
        <f>'SI-data'!Y48</f>
        <v>SI</v>
      </c>
      <c r="Y48" s="265" t="str">
        <f>'SI-data'!Z48</f>
        <v>Thrie beam guardrail</v>
      </c>
    </row>
    <row r="49" spans="1:25" ht="22.5" customHeight="1">
      <c r="A49" s="132">
        <f t="shared" si="0"/>
        <v>39</v>
      </c>
      <c r="B49" s="132" t="str">
        <f>'SI-data'!B49</f>
        <v>Thrie Beam</v>
      </c>
      <c r="C49" s="164" t="str">
        <f>'SI-data'!C49</f>
        <v>E-TECH Inc.</v>
      </c>
      <c r="D49" s="165" t="str">
        <f>'SI-data'!D49</f>
        <v>54-1108-001</v>
      </c>
      <c r="E49" s="167">
        <f>'SI-data'!E49</f>
        <v>2004</v>
      </c>
      <c r="F49" s="172">
        <f>'SI-data'!F49/25.4</f>
        <v>31.535433070866144</v>
      </c>
      <c r="G49" s="173" t="str">
        <f t="shared" si="1"/>
        <v>in</v>
      </c>
      <c r="H49" s="176"/>
      <c r="I49" s="89" t="str">
        <f>INDEX(array,MATCH('SI-data'!I49,Post_length_m,0),Post_length_ft_col)</f>
        <v>5 ft-11 in.</v>
      </c>
      <c r="J49" s="192" t="s">
        <v>162</v>
      </c>
      <c r="K49" s="127" t="str">
        <f>INDEX(array,MATCH('SI-data'!K49,Post_size_mm,0),Post_size_in_col)</f>
        <v>4×5-1/2 in.</v>
      </c>
      <c r="L49" s="184" t="str">
        <f>'SI-data'!L49</f>
        <v>C-Post</v>
      </c>
      <c r="M49" s="89" t="str">
        <f>INDEX(array,MATCH('SI-data'!M49,Post_spacing_mm,0),Post_spacing_ft_col)</f>
        <v>6 ft-7 in</v>
      </c>
      <c r="N49" s="188" t="str">
        <f>INDEX(array,MATCH('SI-data'!O49,Blockout_size_mm,0),Blockout_in_col)</f>
        <v>4x5-1/2x21-3/4 in.</v>
      </c>
      <c r="O49" s="137" t="str">
        <f>'SI-data'!P49</f>
        <v>C-Blockout</v>
      </c>
      <c r="P49" s="89">
        <f>'SI-data'!Q49/25.4</f>
        <v>15.748031496062993</v>
      </c>
      <c r="Q49" s="192" t="s">
        <v>39</v>
      </c>
      <c r="R49" s="89">
        <f>'SI-data'!S49/25.4</f>
        <v>19.68503937007874</v>
      </c>
      <c r="S49" s="192" t="s">
        <v>39</v>
      </c>
      <c r="T49" s="196" t="s">
        <v>9</v>
      </c>
      <c r="U49" s="137"/>
      <c r="V49" s="201" t="str">
        <f>'SI-data'!W49</f>
        <v>NCHRP 350 3-11</v>
      </c>
      <c r="W49" s="203" t="str">
        <f>'SI-data'!X49</f>
        <v>N/A</v>
      </c>
      <c r="X49" s="261" t="str">
        <f>'SI-data'!Y49</f>
        <v>SI</v>
      </c>
      <c r="Y49" s="265" t="str">
        <f>'SI-data'!Z49</f>
        <v>Wang Dong Hop Yi Iron Manufacturing Company Thrie-Beam Guardrail</v>
      </c>
    </row>
    <row r="50" spans="1:25" ht="22.5" customHeight="1">
      <c r="A50" s="132">
        <f t="shared" si="0"/>
        <v>40</v>
      </c>
      <c r="B50" s="132" t="str">
        <f>'SI-data'!B50</f>
        <v>Thrie Beam</v>
      </c>
      <c r="C50" s="164" t="str">
        <f>'SI-data'!C50</f>
        <v>TTI</v>
      </c>
      <c r="D50" s="165" t="str">
        <f>'SI-data'!D50</f>
        <v>220570-7</v>
      </c>
      <c r="E50" s="167">
        <f>'SI-data'!E50</f>
        <v>2006</v>
      </c>
      <c r="F50" s="172">
        <f>'SI-data'!F50/25.4</f>
        <v>39.01574803149607</v>
      </c>
      <c r="G50" s="173" t="str">
        <f t="shared" si="1"/>
        <v>in</v>
      </c>
      <c r="H50" s="175"/>
      <c r="I50" s="89" t="str">
        <f>INDEX(array,MATCH('SI-data'!I50,Post_length_m,0),Post_length_ft_col)</f>
        <v>6 ft</v>
      </c>
      <c r="J50" s="192" t="s">
        <v>162</v>
      </c>
      <c r="K50" s="127" t="str">
        <f>INDEX(array,MATCH('SI-data'!K50,Post_size_mm,0),Post_size_in_col)</f>
        <v>W6×8.5</v>
      </c>
      <c r="L50" s="184" t="str">
        <f>'SI-data'!L50</f>
        <v>SYLP</v>
      </c>
      <c r="M50" s="89" t="str">
        <f>INDEX(array,MATCH('SI-data'!M50,Post_spacing_mm,0),Post_spacing_ft_col)</f>
        <v>6 ft-3 in</v>
      </c>
      <c r="N50" s="188" t="e">
        <f>INDEX(array,MATCH('SI-data'!O50,Blockout_size_mm,0),Blockout_in_col)</f>
        <v>#N/A</v>
      </c>
      <c r="O50" s="137"/>
      <c r="P50" s="89">
        <f>'SI-data'!Q50/25.4</f>
        <v>23.425196850393704</v>
      </c>
      <c r="Q50" s="192" t="s">
        <v>39</v>
      </c>
      <c r="R50" s="89">
        <f>'SI-data'!S50/25.4</f>
        <v>24.68503937007874</v>
      </c>
      <c r="S50" s="192" t="s">
        <v>39</v>
      </c>
      <c r="T50" s="196">
        <f>'SI-data'!U50*1000/25.4/12</f>
        <v>2.0570866141732282</v>
      </c>
      <c r="U50" s="120" t="s">
        <v>101</v>
      </c>
      <c r="V50" s="201" t="str">
        <f>'SI-data'!W50</f>
        <v>NCHRP 350 3-11 †</v>
      </c>
      <c r="W50" s="203" t="str">
        <f>'SI-data'!X50</f>
        <v>N/A</v>
      </c>
      <c r="X50" s="261" t="str">
        <f>'SI-data'!Y50</f>
        <v>SI</v>
      </c>
      <c r="Y50" s="265" t="str">
        <f>'SI-data'!Z50</f>
        <v>T-39 Thrie beam guardrail on SYLP</v>
      </c>
    </row>
    <row r="51" spans="1:25" ht="22.5" customHeight="1">
      <c r="A51" s="132">
        <f t="shared" si="0"/>
        <v>41</v>
      </c>
      <c r="B51" s="132" t="str">
        <f>'SI-data'!B51</f>
        <v>Thrie Beam</v>
      </c>
      <c r="C51" s="164" t="str">
        <f>'SI-data'!C51</f>
        <v>SRI</v>
      </c>
      <c r="D51" s="165" t="str">
        <f>'SI-data'!D51</f>
        <v>GMS-3</v>
      </c>
      <c r="E51" s="167">
        <f>'SI-data'!E51</f>
        <v>2006</v>
      </c>
      <c r="F51" s="172">
        <f>'SI-data'!F51/25.4</f>
        <v>39.01574803149607</v>
      </c>
      <c r="G51" s="173" t="str">
        <f t="shared" si="1"/>
        <v>in</v>
      </c>
      <c r="H51" s="175"/>
      <c r="I51" s="89" t="str">
        <f>INDEX(array,MATCH('SI-data'!I51,Post_length_m,0),Post_length_ft_col)</f>
        <v>6 ft</v>
      </c>
      <c r="J51" s="192" t="s">
        <v>162</v>
      </c>
      <c r="K51" s="127" t="str">
        <f>INDEX(array,MATCH('SI-data'!K51,Post_size_mm,0),Post_size_in_col)</f>
        <v>W6×8.5</v>
      </c>
      <c r="L51" s="184" t="str">
        <f>'SI-data'!L51</f>
        <v>steel</v>
      </c>
      <c r="M51" s="89" t="str">
        <f>INDEX(array,MATCH('SI-data'!M51,Post_spacing_mm,0),Post_spacing_ft_col)</f>
        <v>6 ft-3 in</v>
      </c>
      <c r="N51" s="188" t="e">
        <f>INDEX(array,MATCH('SI-data'!O51,Blockout_size_mm,0),Blockout_in_col)</f>
        <v>#N/A</v>
      </c>
      <c r="O51" s="137"/>
      <c r="P51" s="89">
        <f>'SI-data'!Q51/25.4</f>
        <v>33.85826771653544</v>
      </c>
      <c r="Q51" s="192" t="s">
        <v>39</v>
      </c>
      <c r="R51" s="89">
        <f>'SI-data'!S51/25.4</f>
        <v>51.181102362204726</v>
      </c>
      <c r="S51" s="192" t="s">
        <v>39</v>
      </c>
      <c r="T51" s="196" t="s">
        <v>9</v>
      </c>
      <c r="U51" s="137"/>
      <c r="V51" s="201" t="str">
        <f>'SI-data'!W51</f>
        <v>MASH 3-11</v>
      </c>
      <c r="W51" s="203" t="str">
        <f>'SI-data'!X51</f>
        <v>B 156</v>
      </c>
      <c r="X51" s="261" t="str">
        <f>'SI-data'!Y51</f>
        <v>US</v>
      </c>
      <c r="Y51" s="265" t="str">
        <f>'SI-data'!Z51</f>
        <v>Modified G4 (1S) Longitudinal Barrier using GMS fastener</v>
      </c>
    </row>
    <row r="52" spans="1:25" ht="22.5" customHeight="1">
      <c r="A52" s="132">
        <f t="shared" si="0"/>
        <v>42</v>
      </c>
      <c r="B52" s="132" t="str">
        <f>'SI-data'!B52</f>
        <v>13 gauge</v>
      </c>
      <c r="C52" s="164" t="str">
        <f>'SI-data'!C52</f>
        <v>MwRSF</v>
      </c>
      <c r="D52" s="165" t="str">
        <f>'SI-data'!D52</f>
        <v>Buffalo Rail</v>
      </c>
      <c r="E52" s="167">
        <f>'SI-data'!E52</f>
        <v>1995</v>
      </c>
      <c r="F52" s="172">
        <f>'SI-data'!F52/25.4</f>
        <v>30.78740157480315</v>
      </c>
      <c r="G52" s="173" t="str">
        <f t="shared" si="1"/>
        <v>in</v>
      </c>
      <c r="H52" s="175"/>
      <c r="I52" s="89" t="str">
        <f>INDEX(array,MATCH('SI-data'!I52,Post_length_m,0),Post_length_ft_col)</f>
        <v>6 ft</v>
      </c>
      <c r="J52" s="192" t="s">
        <v>162</v>
      </c>
      <c r="K52" s="127" t="str">
        <f>INDEX(array,MATCH('SI-data'!K52,Post_size_mm,0),Post_size_in_col)</f>
        <v>6×8 in.</v>
      </c>
      <c r="L52" s="184" t="str">
        <f>'SI-data'!L52</f>
        <v>wood</v>
      </c>
      <c r="M52" s="89" t="str">
        <f>INDEX(array,MATCH('SI-data'!M52,Post_spacing_mm,0),Post_spacing_ft_col)</f>
        <v>8.2 ft</v>
      </c>
      <c r="N52" s="188" t="str">
        <f>INDEX(array,MATCH('SI-data'!O52,Blockout_size_mm,0),Blockout_in_col)</f>
        <v>6×8×17-1/4 in.</v>
      </c>
      <c r="O52" s="137" t="str">
        <f>'SI-data'!P52</f>
        <v>2 routed wood</v>
      </c>
      <c r="P52" s="89">
        <f>'SI-data'!Q52/25.4</f>
        <v>22.322834645669293</v>
      </c>
      <c r="Q52" s="192" t="s">
        <v>39</v>
      </c>
      <c r="R52" s="89">
        <f>'SI-data'!S52/25.4</f>
        <v>33.503937007874015</v>
      </c>
      <c r="S52" s="192" t="s">
        <v>39</v>
      </c>
      <c r="T52" s="196" t="s">
        <v>9</v>
      </c>
      <c r="U52" s="137"/>
      <c r="V52" s="201" t="str">
        <f>'SI-data'!W52</f>
        <v>NCHRP 350 3-11</v>
      </c>
      <c r="W52" s="203" t="str">
        <f>'SI-data'!X52</f>
        <v>N/A</v>
      </c>
      <c r="X52" s="261" t="str">
        <f>'SI-data'!Y52</f>
        <v>SI</v>
      </c>
      <c r="Y52" s="265" t="str">
        <f>'SI-data'!Z52</f>
        <v>13 ga. Buffalo Rail W-beam guardrail</v>
      </c>
    </row>
    <row r="53" spans="1:25" ht="22.5" customHeight="1">
      <c r="A53" s="132">
        <f t="shared" si="0"/>
        <v>43</v>
      </c>
      <c r="B53" s="132" t="str">
        <f>'SI-data'!B53</f>
        <v>Nested</v>
      </c>
      <c r="C53" s="164" t="str">
        <f>'SI-data'!C53</f>
        <v>MwRSF</v>
      </c>
      <c r="D53" s="165" t="str">
        <f>'SI-data'!D53</f>
        <v>OLS-3</v>
      </c>
      <c r="E53" s="167">
        <f>'SI-data'!E53</f>
        <v>1999</v>
      </c>
      <c r="F53" s="172">
        <f>'SI-data'!F53/25.4</f>
        <v>27.79527559055118</v>
      </c>
      <c r="G53" s="173" t="str">
        <f t="shared" si="1"/>
        <v>in</v>
      </c>
      <c r="H53" s="175"/>
      <c r="I53" s="89" t="str">
        <f>INDEX(array,MATCH('SI-data'!I53,Post_length_m,0),Post_length_ft_col)</f>
        <v>6 ft</v>
      </c>
      <c r="J53" s="192" t="s">
        <v>162</v>
      </c>
      <c r="K53" s="127" t="str">
        <f>INDEX(array,MATCH('SI-data'!K53,Post_size_mm,0),Post_size_in_col)</f>
        <v>5-7/8×7-7/8 in.</v>
      </c>
      <c r="L53" s="184" t="str">
        <f>'SI-data'!L53</f>
        <v>CRT post</v>
      </c>
      <c r="M53" s="89" t="str">
        <f>INDEX(array,MATCH('SI-data'!M53,Post_spacing_mm,0),Post_spacing_ft_col)</f>
        <v>25 ft</v>
      </c>
      <c r="N53" s="188" t="str">
        <f>INDEX(array,MATCH('SI-data'!O53,Blockout_size_mm,0),Blockout_in_col)</f>
        <v>5-7/8×7-7/8×14-1/8 in.</v>
      </c>
      <c r="O53" s="137" t="str">
        <f>'SI-data'!P53</f>
        <v>2 routed wood</v>
      </c>
      <c r="P53" s="89">
        <f>'SI-data'!Q53/25.4</f>
        <v>40</v>
      </c>
      <c r="Q53" s="192" t="s">
        <v>39</v>
      </c>
      <c r="R53" s="89">
        <f>'SI-data'!S53/25.4</f>
        <v>57.08661417322835</v>
      </c>
      <c r="S53" s="192" t="s">
        <v>39</v>
      </c>
      <c r="T53" s="196" t="s">
        <v>9</v>
      </c>
      <c r="U53" s="137"/>
      <c r="V53" s="201" t="str">
        <f>'SI-data'!W53</f>
        <v>NCHRP 350 3-11</v>
      </c>
      <c r="W53" s="203" t="str">
        <f>'SI-data'!X53</f>
        <v>B58</v>
      </c>
      <c r="X53" s="261" t="str">
        <f>'SI-data'!Y53</f>
        <v>SI</v>
      </c>
      <c r="Y53" s="265" t="str">
        <f>'SI-data'!Z53</f>
        <v>Nested W-beam Long-Span guardrail system</v>
      </c>
    </row>
    <row r="54" spans="1:25" ht="22.5" customHeight="1">
      <c r="A54" s="132">
        <f t="shared" si="0"/>
        <v>44</v>
      </c>
      <c r="B54" s="132" t="str">
        <f>'SI-data'!B54</f>
        <v>Nested</v>
      </c>
      <c r="C54" s="164" t="str">
        <f>'SI-data'!C54</f>
        <v>MwRSF</v>
      </c>
      <c r="D54" s="165" t="str">
        <f>'SI-data'!D54</f>
        <v>NEC-2</v>
      </c>
      <c r="E54" s="167">
        <f>'SI-data'!E54</f>
        <v>2000</v>
      </c>
      <c r="F54" s="172">
        <f>'SI-data'!F54/25.4</f>
        <v>27.79527559055118</v>
      </c>
      <c r="G54" s="173" t="str">
        <f t="shared" si="1"/>
        <v>in</v>
      </c>
      <c r="H54" s="175"/>
      <c r="I54" s="89" t="str">
        <f>INDEX(array,MATCH('SI-data'!I54,Post_length_m,0),Post_length_ft_col)</f>
        <v>6 ft</v>
      </c>
      <c r="J54" s="192" t="s">
        <v>162</v>
      </c>
      <c r="K54" s="127" t="str">
        <f>INDEX(array,MATCH('SI-data'!K54,Post_size_mm,0),Post_size_in_col)</f>
        <v>W6×9</v>
      </c>
      <c r="L54" s="184" t="str">
        <f>'SI-data'!L54</f>
        <v>steel</v>
      </c>
      <c r="M54" s="89" t="str">
        <f>INDEX(array,MATCH('SI-data'!M54,Post_spacing_mm,0),Post_spacing_ft_col)</f>
        <v>6 ft-3 in</v>
      </c>
      <c r="N54" s="188" t="str">
        <f>INDEX(array,MATCH('SI-data'!O54,Blockout_size_mm,0),Blockout_in_col)</f>
        <v>6×8×14-1/8 in.</v>
      </c>
      <c r="O54" s="137" t="s">
        <v>8</v>
      </c>
      <c r="P54" s="89">
        <f>'SI-data'!Q54/25.4</f>
        <v>28.385826771653544</v>
      </c>
      <c r="Q54" s="192" t="s">
        <v>39</v>
      </c>
      <c r="R54" s="89">
        <f>'SI-data'!S54/25.4</f>
        <v>42.20472440944882</v>
      </c>
      <c r="S54" s="192" t="s">
        <v>39</v>
      </c>
      <c r="T54" s="196" t="s">
        <v>9</v>
      </c>
      <c r="U54" s="137"/>
      <c r="V54" s="201" t="str">
        <f>'SI-data'!W54</f>
        <v>NCHRP 350 3-11</v>
      </c>
      <c r="W54" s="203" t="str">
        <f>'SI-data'!X54</f>
        <v>N/A</v>
      </c>
      <c r="X54" s="261" t="str">
        <f>'SI-data'!Y54</f>
        <v>SI</v>
      </c>
      <c r="Y54" s="265" t="str">
        <f>'SI-data'!Z54</f>
        <v>Nested W-beam with curb</v>
      </c>
    </row>
    <row r="55" spans="1:25" ht="22.5" customHeight="1">
      <c r="A55" s="132">
        <f t="shared" si="0"/>
        <v>45</v>
      </c>
      <c r="B55" s="165" t="str">
        <f>'SI-data'!B55</f>
        <v>W-beam on slope</v>
      </c>
      <c r="C55" s="164" t="str">
        <f>'SI-data'!C55</f>
        <v>MwRSF</v>
      </c>
      <c r="D55" s="165" t="str">
        <f>'SI-data'!D55</f>
        <v>MOSW-1</v>
      </c>
      <c r="E55" s="167">
        <f>'SI-data'!E55</f>
        <v>2000</v>
      </c>
      <c r="F55" s="172">
        <f>'SI-data'!F55/25.4</f>
        <v>27.79527559055118</v>
      </c>
      <c r="G55" s="173" t="str">
        <f t="shared" si="1"/>
        <v>in</v>
      </c>
      <c r="H55" s="175"/>
      <c r="I55" s="89" t="str">
        <f>INDEX(array,MATCH('SI-data'!I55,Post_length_m,0),Post_length_ft_col)</f>
        <v>7 ft</v>
      </c>
      <c r="J55" s="192" t="s">
        <v>162</v>
      </c>
      <c r="K55" s="127" t="str">
        <f>INDEX(array,MATCH('SI-data'!K55,Post_size_mm,0),Post_size_in_col)</f>
        <v>W6×9</v>
      </c>
      <c r="L55" s="184" t="str">
        <f>'SI-data'!L55</f>
        <v>steel</v>
      </c>
      <c r="M55" s="89" t="e">
        <f>INDEX(array,MATCH('SI-data'!M55,Post_spacing_mm,0),Post_spacing_ft_col)</f>
        <v>#N/A</v>
      </c>
      <c r="N55" s="188" t="str">
        <f>INDEX(array,MATCH('SI-data'!O55,Blockout_size_mm,0),Blockout_in_col)</f>
        <v>5-7/8×7-7/8×14-1/8 in.</v>
      </c>
      <c r="O55" s="137" t="s">
        <v>8</v>
      </c>
      <c r="P55" s="89">
        <f>'SI-data'!Q55/25.4</f>
        <v>23.11023622047244</v>
      </c>
      <c r="Q55" s="192" t="s">
        <v>39</v>
      </c>
      <c r="R55" s="89">
        <f>'SI-data'!S55/25.4</f>
        <v>32.322834645669296</v>
      </c>
      <c r="S55" s="192" t="s">
        <v>39</v>
      </c>
      <c r="T55" s="196" t="s">
        <v>9</v>
      </c>
      <c r="U55" s="120"/>
      <c r="V55" s="201" t="str">
        <f>'SI-data'!W55</f>
        <v>NCHRP 350 3-11</v>
      </c>
      <c r="W55" s="203" t="str">
        <f>'SI-data'!X55</f>
        <v>B 64C</v>
      </c>
      <c r="X55" s="261" t="str">
        <f>'SI-data'!Y55</f>
        <v>SI</v>
      </c>
      <c r="Y55" s="265" t="str">
        <f>'SI-data'!Z55</f>
        <v>W-beam guardrail system for use on a 2:1 foreslope</v>
      </c>
    </row>
    <row r="56" spans="1:25" ht="22.5" customHeight="1">
      <c r="A56" s="132">
        <f t="shared" si="0"/>
        <v>46</v>
      </c>
      <c r="B56" s="165" t="str">
        <f>'SI-data'!B56</f>
        <v>W-beam on slope</v>
      </c>
      <c r="C56" s="164" t="str">
        <f>'SI-data'!C56</f>
        <v>MwRSF</v>
      </c>
      <c r="D56" s="165" t="str">
        <f>'SI-data'!D56</f>
        <v>MGS221-2</v>
      </c>
      <c r="E56" s="167">
        <f>'SI-data'!E56</f>
        <v>2006</v>
      </c>
      <c r="F56" s="172">
        <f>'SI-data'!F56/25.4</f>
        <v>30.984251968503937</v>
      </c>
      <c r="G56" s="173" t="str">
        <f t="shared" si="1"/>
        <v>in</v>
      </c>
      <c r="H56" s="120"/>
      <c r="I56" s="89" t="str">
        <f>INDEX(array,MATCH('SI-data'!I56,Post_length_m,0),Post_length_ft_col)</f>
        <v>9 ft</v>
      </c>
      <c r="J56" s="192" t="s">
        <v>162</v>
      </c>
      <c r="K56" s="127" t="str">
        <f>INDEX(array,MATCH('SI-data'!K56,Post_size_mm,0),Post_size_in_col)</f>
        <v>W6×9</v>
      </c>
      <c r="L56" s="184" t="str">
        <f>'SI-data'!L56</f>
        <v>steel</v>
      </c>
      <c r="M56" s="89" t="str">
        <f>INDEX(array,MATCH('SI-data'!M56,Post_spacing_mm,0),Post_spacing_ft_col)</f>
        <v>6 ft-3 in</v>
      </c>
      <c r="N56" s="188" t="str">
        <f>INDEX(array,MATCH('SI-data'!O56,Blockout_size_mm,0),Blockout_in_col)</f>
        <v>6×12×14-1/4 in.</v>
      </c>
      <c r="O56" s="137" t="s">
        <v>8</v>
      </c>
      <c r="P56" s="89">
        <f>'SI-data'!Q56/25.4</f>
        <v>42.00787401574804</v>
      </c>
      <c r="Q56" s="192" t="s">
        <v>39</v>
      </c>
      <c r="R56" s="89">
        <f>'SI-data'!S56/25.4</f>
        <v>56.53543307086615</v>
      </c>
      <c r="S56" s="192" t="s">
        <v>39</v>
      </c>
      <c r="T56" s="196">
        <f>'SI-data'!U56*1000/25.4/12</f>
        <v>5.351049868766405</v>
      </c>
      <c r="U56" s="120" t="s">
        <v>101</v>
      </c>
      <c r="V56" s="201" t="str">
        <f>'SI-data'!W56</f>
        <v>MASH 3-11</v>
      </c>
      <c r="W56" s="203" t="str">
        <f>'SI-data'!X56</f>
        <v>N/A</v>
      </c>
      <c r="X56" s="261" t="str">
        <f>'SI-data'!Y56</f>
        <v>SI</v>
      </c>
      <c r="Y56" s="265" t="str">
        <f>'SI-data'!Z56</f>
        <v>Midwest Guardrail System adjacent to a 2:1 foreslope</v>
      </c>
    </row>
    <row r="57" spans="1:25" ht="22.5" customHeight="1">
      <c r="A57" s="132">
        <f t="shared" si="0"/>
        <v>47</v>
      </c>
      <c r="B57" s="165" t="str">
        <f>'SI-data'!B57</f>
        <v>W-beam on slope</v>
      </c>
      <c r="C57" s="164" t="str">
        <f>'SI-data'!C57</f>
        <v>MwRSF</v>
      </c>
      <c r="D57" s="165" t="str">
        <f>'SI-data'!D57</f>
        <v>MGSAS-1</v>
      </c>
      <c r="E57" s="167">
        <f>'SI-data'!E57</f>
        <v>2006</v>
      </c>
      <c r="F57" s="172">
        <f>'SI-data'!F57/25.4</f>
        <v>30.984251968503937</v>
      </c>
      <c r="G57" s="173" t="str">
        <f t="shared" si="1"/>
        <v>in</v>
      </c>
      <c r="H57" s="137"/>
      <c r="I57" s="89" t="str">
        <f>INDEX(array,MATCH('SI-data'!I57,Post_length_m,0),Post_length_ft_col)</f>
        <v>6 ft</v>
      </c>
      <c r="J57" s="192" t="s">
        <v>162</v>
      </c>
      <c r="K57" s="127" t="str">
        <f>INDEX(array,MATCH('SI-data'!K57,Post_size_mm,0),Post_size_in_col)</f>
        <v>W6×9</v>
      </c>
      <c r="L57" s="184" t="str">
        <f>'SI-data'!L57</f>
        <v>steel</v>
      </c>
      <c r="M57" s="89" t="str">
        <f>INDEX(array,MATCH('SI-data'!M57,Post_spacing_mm,0),Post_spacing_ft_col)</f>
        <v>6 ft-3 in</v>
      </c>
      <c r="N57" s="188" t="str">
        <f>INDEX(array,MATCH('SI-data'!O57,Blockout_size_mm,0),Blockout_in_col)</f>
        <v>6×12×14-1/4 in.</v>
      </c>
      <c r="O57" s="137" t="s">
        <v>8</v>
      </c>
      <c r="P57" s="89">
        <f>'SI-data'!Q57/25.4</f>
        <v>34.25196850393701</v>
      </c>
      <c r="Q57" s="192" t="s">
        <v>39</v>
      </c>
      <c r="R57" s="89">
        <f>'SI-data'!S57/25.4</f>
        <v>57.637795275590555</v>
      </c>
      <c r="S57" s="192" t="s">
        <v>39</v>
      </c>
      <c r="T57" s="196">
        <f>'SI-data'!U57*1000/25.4/12</f>
        <v>6.902887139107612</v>
      </c>
      <c r="U57" s="120" t="s">
        <v>101</v>
      </c>
      <c r="V57" s="201" t="str">
        <f>'SI-data'!W57</f>
        <v>NCHRP 350 3-11</v>
      </c>
      <c r="W57" s="203" t="str">
        <f>'SI-data'!X57</f>
        <v>N/A</v>
      </c>
      <c r="X57" s="261" t="str">
        <f>'SI-data'!Y57</f>
        <v>SI/US</v>
      </c>
      <c r="Y57" s="265" t="str">
        <f>'SI-data'!Z57</f>
        <v>Midwest Guardrail System adjacent to a 8:1 approach slope</v>
      </c>
    </row>
    <row r="58" spans="1:25" ht="22.5" customHeight="1">
      <c r="A58" s="132">
        <f t="shared" si="0"/>
        <v>48</v>
      </c>
      <c r="B58" s="165" t="str">
        <f>'SI-data'!B58</f>
        <v>W-beam for culvert</v>
      </c>
      <c r="C58" s="164" t="str">
        <f>'SI-data'!C58</f>
        <v>MwRSF</v>
      </c>
      <c r="D58" s="165" t="str">
        <f>'SI-data'!D58</f>
        <v>KC-1</v>
      </c>
      <c r="E58" s="167">
        <f>'SI-data'!E58</f>
        <v>2001</v>
      </c>
      <c r="F58" s="172">
        <f>'SI-data'!F58/25.4</f>
        <v>27.79527559055118</v>
      </c>
      <c r="G58" s="173" t="str">
        <f t="shared" si="1"/>
        <v>in</v>
      </c>
      <c r="H58" s="137"/>
      <c r="I58" s="89" t="str">
        <f>INDEX(array,MATCH('SI-data'!I58,Post_length_m,0),Post_length_ft_col)</f>
        <v>3.1 ft</v>
      </c>
      <c r="J58" s="192" t="s">
        <v>162</v>
      </c>
      <c r="K58" s="127" t="str">
        <f>INDEX(array,MATCH('SI-data'!K58,Post_size_mm,0),Post_size_in_col)</f>
        <v>W6×9</v>
      </c>
      <c r="L58" s="184" t="str">
        <f>'SI-data'!L58</f>
        <v>steel</v>
      </c>
      <c r="M58" s="89" t="e">
        <f>INDEX(array,MATCH('SI-data'!M58,Post_spacing_mm,0),Post_spacing_ft_col)</f>
        <v>#N/A</v>
      </c>
      <c r="N58" s="188" t="str">
        <f>INDEX(array,MATCH('SI-data'!O58,Blockout_size_mm,0),Blockout_in_col)</f>
        <v>6×8×14 in.</v>
      </c>
      <c r="O58" s="137" t="s">
        <v>8</v>
      </c>
      <c r="P58" s="89">
        <f>'SI-data'!Q58/25.4</f>
        <v>15.78740157480315</v>
      </c>
      <c r="Q58" s="192" t="s">
        <v>39</v>
      </c>
      <c r="R58" s="89">
        <f>'SI-data'!S58/25.4</f>
        <v>16.37795275590551</v>
      </c>
      <c r="S58" s="192" t="s">
        <v>39</v>
      </c>
      <c r="T58" s="196">
        <f>'SI-data'!U58*1000/25.4/12</f>
        <v>2.9494750656167983</v>
      </c>
      <c r="U58" s="120" t="s">
        <v>101</v>
      </c>
      <c r="V58" s="201" t="str">
        <f>'SI-data'!W58</f>
        <v>NCHRP 350 3-11</v>
      </c>
      <c r="W58" s="203" t="str">
        <f>'SI-data'!X58</f>
        <v>N/A</v>
      </c>
      <c r="X58" s="261" t="str">
        <f>'SI-data'!Y58</f>
        <v>SI</v>
      </c>
      <c r="Y58" s="265" t="str">
        <f>'SI-data'!Z58</f>
        <v>Strong W-beam guardrail attached to concrete culvert</v>
      </c>
    </row>
    <row r="59" spans="1:25" ht="22.5" customHeight="1">
      <c r="A59" s="132">
        <f t="shared" si="0"/>
        <v>49</v>
      </c>
      <c r="B59" s="165" t="str">
        <f>'SI-data'!B59</f>
        <v>W-beam for culvert</v>
      </c>
      <c r="C59" s="164" t="str">
        <f>'SI-data'!C59</f>
        <v>MwRSF</v>
      </c>
      <c r="D59" s="165" t="str">
        <f>'SI-data'!D59</f>
        <v>LSC-1</v>
      </c>
      <c r="E59" s="167">
        <f>'SI-data'!E59</f>
        <v>2006</v>
      </c>
      <c r="F59" s="172">
        <f>'SI-data'!F59/25.4</f>
        <v>30.984251968503937</v>
      </c>
      <c r="G59" s="173" t="str">
        <f t="shared" si="1"/>
        <v>in</v>
      </c>
      <c r="H59" s="137"/>
      <c r="I59" s="89" t="str">
        <f>INDEX(array,MATCH('SI-data'!I59,Post_length_m,0),Post_length_ft_col)</f>
        <v>6 ft</v>
      </c>
      <c r="J59" s="192" t="s">
        <v>162</v>
      </c>
      <c r="K59" s="127" t="str">
        <f>INDEX(array,MATCH('SI-data'!K59,Post_size_mm,0),Post_size_in_col)</f>
        <v>6×8 in.</v>
      </c>
      <c r="L59" s="184" t="str">
        <f>'SI-data'!L59</f>
        <v>BCT</v>
      </c>
      <c r="M59" s="89" t="str">
        <f>INDEX(array,MATCH('SI-data'!M59,Post_spacing_mm,0),Post_spacing_ft_col)</f>
        <v>25 ft</v>
      </c>
      <c r="N59" s="188" t="str">
        <f>INDEX(array,MATCH('SI-data'!O59,Blockout_size_mm,0),Blockout_in_col)</f>
        <v>6×12×14-1/4 in.</v>
      </c>
      <c r="O59" s="137" t="s">
        <v>8</v>
      </c>
      <c r="P59" s="89">
        <f>'SI-data'!Q59/25.4</f>
        <v>28.50393700787402</v>
      </c>
      <c r="Q59" s="192" t="s">
        <v>39</v>
      </c>
      <c r="R59" s="89">
        <f>'SI-data'!S59/25.4</f>
        <v>92.24409448818898</v>
      </c>
      <c r="S59" s="192" t="s">
        <v>39</v>
      </c>
      <c r="T59" s="196">
        <f>'SI-data'!U59*1000/25.4/12</f>
        <v>7.775590551181103</v>
      </c>
      <c r="U59" s="120" t="s">
        <v>101</v>
      </c>
      <c r="V59" s="201" t="str">
        <f>'SI-data'!W59</f>
        <v>MASH 3-11</v>
      </c>
      <c r="W59" s="203" t="str">
        <f>'SI-data'!X59</f>
        <v>B189</v>
      </c>
      <c r="X59" s="261" t="str">
        <f>'SI-data'!Y59</f>
        <v>SI/US</v>
      </c>
      <c r="Y59" s="265" t="str">
        <f>'SI-data'!Z59</f>
        <v>Midwest Guardrail System long-span with culvert impacting into culvert area</v>
      </c>
    </row>
    <row r="60" spans="1:25" ht="22.5" customHeight="1">
      <c r="A60" s="132">
        <f t="shared" si="0"/>
        <v>50</v>
      </c>
      <c r="B60" s="165" t="str">
        <f>'SI-data'!B60</f>
        <v>W-beam for culvert</v>
      </c>
      <c r="C60" s="164" t="str">
        <f>'SI-data'!C60</f>
        <v>MwRSF</v>
      </c>
      <c r="D60" s="165" t="str">
        <f>'SI-data'!D60</f>
        <v>LSC-2</v>
      </c>
      <c r="E60" s="167">
        <f>'SI-data'!E60</f>
        <v>2006</v>
      </c>
      <c r="F60" s="172">
        <f>'SI-data'!F60/25.4</f>
        <v>30.984251968503937</v>
      </c>
      <c r="G60" s="173" t="str">
        <f t="shared" si="1"/>
        <v>in</v>
      </c>
      <c r="H60" s="175"/>
      <c r="I60" s="89" t="str">
        <f>INDEX(array,MATCH('SI-data'!I60,Post_length_m,0),Post_length_ft_col)</f>
        <v>6 ft</v>
      </c>
      <c r="J60" s="192" t="s">
        <v>162</v>
      </c>
      <c r="K60" s="127" t="str">
        <f>INDEX(array,MATCH('SI-data'!K60,Post_size_mm,0),Post_size_in_col)</f>
        <v>6×8 in.</v>
      </c>
      <c r="L60" s="184" t="str">
        <f>'SI-data'!L60</f>
        <v>BCT</v>
      </c>
      <c r="M60" s="89" t="str">
        <f>INDEX(array,MATCH('SI-data'!M60,Post_spacing_mm,0),Post_spacing_ft_col)</f>
        <v>6 ft-3 in</v>
      </c>
      <c r="N60" s="188" t="str">
        <f>INDEX(array,MATCH('SI-data'!O60,Blockout_size_mm,0),Blockout_in_col)</f>
        <v>6×12×14-1/4 in.</v>
      </c>
      <c r="O60" s="137" t="s">
        <v>8</v>
      </c>
      <c r="P60" s="89">
        <f>'SI-data'!Q60/25.4</f>
        <v>54.01574803149607</v>
      </c>
      <c r="Q60" s="192" t="s">
        <v>39</v>
      </c>
      <c r="R60" s="89">
        <f>'SI-data'!S60/25.4</f>
        <v>77.48031496062993</v>
      </c>
      <c r="S60" s="192" t="s">
        <v>39</v>
      </c>
      <c r="T60" s="196">
        <f>'SI-data'!U60*1000/25.4/12</f>
        <v>6.988188976377953</v>
      </c>
      <c r="U60" s="120" t="s">
        <v>101</v>
      </c>
      <c r="V60" s="201" t="str">
        <f>'SI-data'!W60</f>
        <v>MASH 3-11</v>
      </c>
      <c r="W60" s="203" t="str">
        <f>'SI-data'!X60</f>
        <v>B189</v>
      </c>
      <c r="X60" s="261" t="str">
        <f>'SI-data'!Y60</f>
        <v>SI/US</v>
      </c>
      <c r="Y60" s="265" t="str">
        <f>'SI-data'!Z60</f>
        <v>Midwest Guardrail System long-span with culvert impacting into regular spacing area</v>
      </c>
    </row>
    <row r="61" spans="1:25" ht="22.5" customHeight="1">
      <c r="A61" s="132">
        <f t="shared" si="0"/>
        <v>51</v>
      </c>
      <c r="B61" s="165" t="str">
        <f>'SI-data'!B61</f>
        <v>MGS with various flare rates</v>
      </c>
      <c r="C61" s="164" t="str">
        <f>'SI-data'!C61</f>
        <v>MwRSF</v>
      </c>
      <c r="D61" s="165" t="str">
        <f>'SI-data'!D61</f>
        <v>FR-1</v>
      </c>
      <c r="E61" s="167">
        <f>'SI-data'!E61</f>
        <v>2005</v>
      </c>
      <c r="F61" s="172">
        <f>'SI-data'!F61/25.4</f>
        <v>30.984251968503937</v>
      </c>
      <c r="G61" s="173" t="str">
        <f t="shared" si="1"/>
        <v>in</v>
      </c>
      <c r="H61" s="175"/>
      <c r="I61" s="89" t="str">
        <f>INDEX(array,MATCH('SI-data'!I61,Post_length_m,0),Post_length_ft_col)</f>
        <v>6 ft</v>
      </c>
      <c r="J61" s="192" t="s">
        <v>162</v>
      </c>
      <c r="K61" s="127" t="str">
        <f>INDEX(array,MATCH('SI-data'!K61,Post_size_mm,0),Post_size_in_col)</f>
        <v>W6×9</v>
      </c>
      <c r="L61" s="184" t="str">
        <f>'SI-data'!L61</f>
        <v>steel</v>
      </c>
      <c r="M61" s="89" t="str">
        <f>INDEX(array,MATCH('SI-data'!M61,Post_spacing_mm,0),Post_spacing_ft_col)</f>
        <v>6 ft-3 in</v>
      </c>
      <c r="N61" s="188" t="str">
        <f>INDEX(array,MATCH('SI-data'!O61,Blockout_size_mm,0),Blockout_in_col)</f>
        <v>6×12×14-1/4 in.</v>
      </c>
      <c r="O61" s="137" t="s">
        <v>8</v>
      </c>
      <c r="P61" s="89">
        <f>'SI-data'!Q61/25.4</f>
        <v>44.88188976377953</v>
      </c>
      <c r="Q61" s="192" t="s">
        <v>39</v>
      </c>
      <c r="R61" s="89">
        <f>'SI-data'!S61/25.4</f>
        <v>66.2992125984252</v>
      </c>
      <c r="S61" s="192" t="s">
        <v>39</v>
      </c>
      <c r="T61" s="196">
        <f>'SI-data'!U61*1000/25.4/12</f>
        <v>5.905511811023622</v>
      </c>
      <c r="U61" s="120" t="s">
        <v>101</v>
      </c>
      <c r="V61" s="201" t="str">
        <f>'SI-data'!W61</f>
        <v>NCHRP 350 3-11</v>
      </c>
      <c r="W61" s="203" t="str">
        <f>'SI-data'!X61</f>
        <v>N/A</v>
      </c>
      <c r="X61" s="261" t="str">
        <f>'SI-data'!Y61</f>
        <v>SI/US</v>
      </c>
      <c r="Y61" s="265" t="str">
        <f>'SI-data'!Z61</f>
        <v>Midwest Guardrail System on 13:1 flare rate</v>
      </c>
    </row>
    <row r="62" spans="1:25" ht="22.5" customHeight="1">
      <c r="A62" s="132">
        <f t="shared" si="0"/>
        <v>52</v>
      </c>
      <c r="B62" s="165" t="str">
        <f>'SI-data'!B62</f>
        <v>MGS with various flare rates</v>
      </c>
      <c r="C62" s="164" t="str">
        <f>'SI-data'!C62</f>
        <v>MwRSF</v>
      </c>
      <c r="D62" s="165" t="str">
        <f>'SI-data'!D62</f>
        <v>FR-2</v>
      </c>
      <c r="E62" s="167">
        <f>'SI-data'!E62</f>
        <v>2005</v>
      </c>
      <c r="F62" s="172">
        <f>'SI-data'!F62/25.4</f>
        <v>30.984251968503937</v>
      </c>
      <c r="G62" s="173" t="str">
        <f t="shared" si="1"/>
        <v>in</v>
      </c>
      <c r="H62" s="175"/>
      <c r="I62" s="89" t="str">
        <f>INDEX(array,MATCH('SI-data'!I62,Post_length_m,0),Post_length_ft_col)</f>
        <v>6 ft</v>
      </c>
      <c r="J62" s="192" t="s">
        <v>162</v>
      </c>
      <c r="K62" s="127" t="str">
        <f>INDEX(array,MATCH('SI-data'!K62,Post_size_mm,0),Post_size_in_col)</f>
        <v>W6×9</v>
      </c>
      <c r="L62" s="184" t="str">
        <f>'SI-data'!L62</f>
        <v>steel</v>
      </c>
      <c r="M62" s="89" t="str">
        <f>INDEX(array,MATCH('SI-data'!M62,Post_spacing_mm,0),Post_spacing_ft_col)</f>
        <v>6 ft-3 in</v>
      </c>
      <c r="N62" s="188" t="str">
        <f>INDEX(array,MATCH('SI-data'!O62,Blockout_size_mm,0),Blockout_in_col)</f>
        <v>6×12×14-1/4 in.</v>
      </c>
      <c r="O62" s="137" t="s">
        <v>8</v>
      </c>
      <c r="P62" s="89">
        <f>'SI-data'!Q62/25.4</f>
        <v>45.51181102362205</v>
      </c>
      <c r="Q62" s="192" t="s">
        <v>39</v>
      </c>
      <c r="R62" s="89">
        <f>'SI-data'!S62/25.4</f>
        <v>75.78740157480316</v>
      </c>
      <c r="S62" s="192" t="s">
        <v>39</v>
      </c>
      <c r="T62" s="196">
        <f>'SI-data'!U62*1000/25.4/12</f>
        <v>7.316272965879265</v>
      </c>
      <c r="U62" s="120" t="s">
        <v>101</v>
      </c>
      <c r="V62" s="201" t="str">
        <f>'SI-data'!W62</f>
        <v>NCHRP 350 3-11</v>
      </c>
      <c r="W62" s="203" t="str">
        <f>'SI-data'!X62</f>
        <v>N/A</v>
      </c>
      <c r="X62" s="261" t="str">
        <f>'SI-data'!Y62</f>
        <v>SI/US</v>
      </c>
      <c r="Y62" s="265" t="str">
        <f>'SI-data'!Z62</f>
        <v>Midwest Guardrail System on 7:1 flare rate</v>
      </c>
    </row>
    <row r="63" spans="1:25" ht="22.5" customHeight="1">
      <c r="A63" s="149">
        <f t="shared" si="0"/>
        <v>53</v>
      </c>
      <c r="B63" s="166" t="str">
        <f>'SI-data'!B63</f>
        <v>MGS with various flare rates</v>
      </c>
      <c r="C63" s="156" t="str">
        <f>'SI-data'!C63</f>
        <v>MwRSF</v>
      </c>
      <c r="D63" s="166" t="str">
        <f>'SI-data'!D63</f>
        <v>FR-4</v>
      </c>
      <c r="E63" s="168">
        <f>'SI-data'!E63</f>
        <v>2006</v>
      </c>
      <c r="F63" s="177">
        <f>'SI-data'!F63/25.4</f>
        <v>30.984251968503937</v>
      </c>
      <c r="G63" s="178" t="str">
        <f t="shared" si="1"/>
        <v>in</v>
      </c>
      <c r="H63" s="179"/>
      <c r="I63" s="186" t="str">
        <f>INDEX(array,MATCH('SI-data'!I63,Post_length_m,0),Post_length_ft_col)</f>
        <v>6 ft</v>
      </c>
      <c r="J63" s="193" t="s">
        <v>162</v>
      </c>
      <c r="K63" s="141" t="str">
        <f>INDEX(array,MATCH('SI-data'!K63,Post_size_mm,0),Post_size_in_col)</f>
        <v>W6×9</v>
      </c>
      <c r="L63" s="158" t="str">
        <f>'SI-data'!L63</f>
        <v>steel</v>
      </c>
      <c r="M63" s="186" t="str">
        <f>INDEX(array,MATCH('SI-data'!M63,Post_spacing_mm,0),Post_spacing_ft_col)</f>
        <v>6 ft-3 in</v>
      </c>
      <c r="N63" s="189" t="str">
        <f>INDEX(array,MATCH('SI-data'!O63,Blockout_size_mm,0),Blockout_in_col)</f>
        <v>6×12×14-1/4 in.</v>
      </c>
      <c r="O63" s="139" t="s">
        <v>8</v>
      </c>
      <c r="P63" s="186">
        <f>'SI-data'!Q63/25.4</f>
        <v>69.01574803149607</v>
      </c>
      <c r="Q63" s="193" t="s">
        <v>39</v>
      </c>
      <c r="R63" s="186">
        <f>'SI-data'!S63/25.4</f>
        <v>75.55118110236221</v>
      </c>
      <c r="S63" s="193" t="s">
        <v>39</v>
      </c>
      <c r="T63" s="197">
        <f>'SI-data'!U63*1000/25.4/12</f>
        <v>8.136482939632547</v>
      </c>
      <c r="U63" s="198" t="s">
        <v>101</v>
      </c>
      <c r="V63" s="202" t="str">
        <f>'SI-data'!W63</f>
        <v>NCHRP 350 3-11</v>
      </c>
      <c r="W63" s="204" t="str">
        <f>'SI-data'!X63</f>
        <v>N/A</v>
      </c>
      <c r="X63" s="262" t="str">
        <f>'SI-data'!Y63</f>
        <v>SI/US</v>
      </c>
      <c r="Y63" s="267" t="str">
        <f>'SI-data'!Z63</f>
        <v>Midwest Guardrail System on 5:1 flare rate</v>
      </c>
    </row>
    <row r="64" spans="1:20" ht="22.5" customHeight="1">
      <c r="A64" s="27"/>
      <c r="B64" s="27"/>
      <c r="F64" s="20"/>
      <c r="G64" s="21"/>
      <c r="H64" s="18"/>
      <c r="K64" s="7"/>
      <c r="L64" s="7"/>
      <c r="M64" s="25"/>
      <c r="N64" s="27"/>
      <c r="P64" s="8"/>
      <c r="Q64" s="9"/>
      <c r="R64" s="8"/>
      <c r="S64" s="9"/>
      <c r="T64" s="19"/>
    </row>
    <row r="65" spans="2:51" ht="22.5" customHeight="1">
      <c r="B65" s="27"/>
      <c r="F65" s="20"/>
      <c r="G65" s="21"/>
      <c r="H65" s="18"/>
      <c r="K65" s="7"/>
      <c r="L65" s="7"/>
      <c r="M65" s="25"/>
      <c r="N65" s="27"/>
      <c r="P65" s="8"/>
      <c r="Q65" s="9"/>
      <c r="R65" s="8"/>
      <c r="S65" s="9"/>
      <c r="T65" s="19"/>
      <c r="Z65" s="31"/>
      <c r="AA65" s="31"/>
      <c r="AB65" s="31"/>
      <c r="AU65" s="14"/>
      <c r="AV65" s="14"/>
      <c r="AW65" s="14"/>
      <c r="AX65" s="14"/>
      <c r="AY65" s="14"/>
    </row>
    <row r="66" spans="2:51" ht="22.5" customHeight="1">
      <c r="B66" s="27"/>
      <c r="F66" s="20"/>
      <c r="G66" s="21"/>
      <c r="H66" s="18"/>
      <c r="L66" s="7"/>
      <c r="M66" s="25"/>
      <c r="N66" s="27"/>
      <c r="P66" s="10"/>
      <c r="Q66" s="10"/>
      <c r="R66" s="10"/>
      <c r="S66" s="10"/>
      <c r="Z66" s="31"/>
      <c r="AA66" s="31"/>
      <c r="AB66" s="31"/>
      <c r="AU66" s="14"/>
      <c r="AV66" s="14"/>
      <c r="AW66" s="14"/>
      <c r="AX66" s="14"/>
      <c r="AY66" s="14"/>
    </row>
    <row r="67" spans="2:51" ht="22.5" customHeight="1">
      <c r="B67" s="27"/>
      <c r="F67" s="20"/>
      <c r="G67" s="21"/>
      <c r="H67" s="18"/>
      <c r="L67" s="7"/>
      <c r="M67" s="25"/>
      <c r="N67" s="27"/>
      <c r="P67" s="10"/>
      <c r="Q67" s="10"/>
      <c r="R67" s="10"/>
      <c r="S67" s="10"/>
      <c r="Z67" s="31"/>
      <c r="AA67" s="31"/>
      <c r="AB67" s="31"/>
      <c r="AU67" s="14"/>
      <c r="AV67" s="14"/>
      <c r="AW67" s="14"/>
      <c r="AX67" s="14"/>
      <c r="AY67" s="14"/>
    </row>
    <row r="68" spans="2:51" ht="22.5" customHeight="1">
      <c r="B68" s="27"/>
      <c r="F68" s="20"/>
      <c r="G68" s="21"/>
      <c r="H68" s="18"/>
      <c r="L68" s="7"/>
      <c r="M68" s="25"/>
      <c r="N68" s="27"/>
      <c r="P68" s="10"/>
      <c r="Q68" s="10"/>
      <c r="R68" s="10"/>
      <c r="S68" s="10"/>
      <c r="Z68" s="31"/>
      <c r="AA68" s="31"/>
      <c r="AB68" s="31"/>
      <c r="AU68" s="14"/>
      <c r="AV68" s="14"/>
      <c r="AW68" s="14"/>
      <c r="AX68" s="14"/>
      <c r="AY68" s="14"/>
    </row>
    <row r="69" spans="2:51" ht="22.5" customHeight="1">
      <c r="B69" s="27"/>
      <c r="F69" s="20"/>
      <c r="G69" s="21"/>
      <c r="H69" s="18"/>
      <c r="L69" s="7"/>
      <c r="M69" s="25"/>
      <c r="N69" s="27"/>
      <c r="P69" s="10"/>
      <c r="Q69" s="10"/>
      <c r="R69" s="10"/>
      <c r="S69" s="10"/>
      <c r="Z69" s="31"/>
      <c r="AA69" s="31"/>
      <c r="AB69" s="31"/>
      <c r="AU69" s="14"/>
      <c r="AV69" s="14"/>
      <c r="AW69" s="14"/>
      <c r="AX69" s="14"/>
      <c r="AY69" s="14"/>
    </row>
    <row r="70" spans="2:51" ht="22.5" customHeight="1">
      <c r="B70" s="27"/>
      <c r="F70" s="20"/>
      <c r="G70" s="21"/>
      <c r="H70" s="18"/>
      <c r="L70" s="7"/>
      <c r="M70" s="25"/>
      <c r="N70" s="27"/>
      <c r="P70" s="10"/>
      <c r="Q70" s="10"/>
      <c r="R70" s="10"/>
      <c r="S70" s="10"/>
      <c r="Z70" s="31"/>
      <c r="AA70" s="31"/>
      <c r="AB70" s="31"/>
      <c r="AU70" s="14"/>
      <c r="AV70" s="14"/>
      <c r="AW70" s="14"/>
      <c r="AX70" s="14"/>
      <c r="AY70" s="14"/>
    </row>
    <row r="71" spans="2:51" ht="22.5" customHeight="1">
      <c r="B71" s="27"/>
      <c r="F71" s="20"/>
      <c r="G71" s="21"/>
      <c r="H71" s="18"/>
      <c r="L71" s="7"/>
      <c r="M71" s="25"/>
      <c r="N71" s="27"/>
      <c r="P71" s="10"/>
      <c r="Q71" s="10"/>
      <c r="R71" s="10"/>
      <c r="S71" s="10"/>
      <c r="Z71" s="31"/>
      <c r="AA71" s="31"/>
      <c r="AB71" s="31"/>
      <c r="AU71" s="14"/>
      <c r="AV71" s="14"/>
      <c r="AW71" s="14"/>
      <c r="AX71" s="14"/>
      <c r="AY71" s="14"/>
    </row>
    <row r="72" spans="2:51" ht="22.5" customHeight="1">
      <c r="B72" s="27"/>
      <c r="F72" s="20"/>
      <c r="G72" s="21"/>
      <c r="H72" s="18"/>
      <c r="L72" s="7"/>
      <c r="M72" s="25"/>
      <c r="N72" s="27"/>
      <c r="P72" s="10"/>
      <c r="Q72" s="10"/>
      <c r="R72" s="10"/>
      <c r="S72" s="10"/>
      <c r="Z72" s="31"/>
      <c r="AA72" s="31"/>
      <c r="AB72" s="31"/>
      <c r="AU72" s="14"/>
      <c r="AV72" s="14"/>
      <c r="AW72" s="14"/>
      <c r="AX72" s="14"/>
      <c r="AY72" s="14"/>
    </row>
    <row r="73" spans="2:51" ht="22.5" customHeight="1">
      <c r="B73" s="27"/>
      <c r="F73" s="20"/>
      <c r="G73" s="21"/>
      <c r="H73" s="18"/>
      <c r="L73" s="7"/>
      <c r="M73" s="25"/>
      <c r="N73" s="27"/>
      <c r="P73" s="10"/>
      <c r="Q73" s="10"/>
      <c r="R73" s="10"/>
      <c r="S73" s="10"/>
      <c r="Z73" s="31"/>
      <c r="AA73" s="31"/>
      <c r="AB73" s="31"/>
      <c r="AU73" s="14"/>
      <c r="AV73" s="14"/>
      <c r="AW73" s="14"/>
      <c r="AX73" s="14"/>
      <c r="AY73" s="14"/>
    </row>
    <row r="74" spans="2:51" ht="22.5" customHeight="1">
      <c r="B74" s="27"/>
      <c r="F74" s="20"/>
      <c r="G74" s="21"/>
      <c r="H74" s="18"/>
      <c r="L74" s="7"/>
      <c r="M74" s="25"/>
      <c r="N74" s="27"/>
      <c r="P74" s="10"/>
      <c r="Q74" s="10"/>
      <c r="R74" s="10"/>
      <c r="S74" s="10"/>
      <c r="Z74" s="31"/>
      <c r="AA74" s="31"/>
      <c r="AB74" s="31"/>
      <c r="AU74" s="14"/>
      <c r="AV74" s="14"/>
      <c r="AW74" s="14"/>
      <c r="AX74" s="14"/>
      <c r="AY74" s="14"/>
    </row>
    <row r="75" spans="2:51" ht="22.5" customHeight="1">
      <c r="B75" s="27"/>
      <c r="F75" s="20"/>
      <c r="G75" s="21"/>
      <c r="H75" s="18"/>
      <c r="L75" s="7"/>
      <c r="M75" s="25"/>
      <c r="N75" s="27"/>
      <c r="P75" s="10"/>
      <c r="Q75" s="10"/>
      <c r="R75" s="10"/>
      <c r="S75" s="10"/>
      <c r="Z75" s="31"/>
      <c r="AA75" s="31"/>
      <c r="AB75" s="31"/>
      <c r="AU75" s="14"/>
      <c r="AV75" s="14"/>
      <c r="AW75" s="14"/>
      <c r="AX75" s="14"/>
      <c r="AY75" s="14"/>
    </row>
    <row r="76" spans="2:51" ht="22.5" customHeight="1">
      <c r="B76" s="27"/>
      <c r="F76" s="20"/>
      <c r="G76" s="21"/>
      <c r="H76" s="18"/>
      <c r="L76" s="7"/>
      <c r="M76" s="25"/>
      <c r="N76" s="27"/>
      <c r="P76" s="10"/>
      <c r="Q76" s="10"/>
      <c r="R76" s="10"/>
      <c r="S76" s="10"/>
      <c r="Z76" s="31"/>
      <c r="AA76" s="31"/>
      <c r="AB76" s="31"/>
      <c r="AU76" s="14"/>
      <c r="AV76" s="14"/>
      <c r="AW76" s="14"/>
      <c r="AX76" s="14"/>
      <c r="AY76" s="14"/>
    </row>
    <row r="77" spans="2:51" ht="22.5" customHeight="1">
      <c r="B77" s="27"/>
      <c r="F77" s="20"/>
      <c r="G77" s="21"/>
      <c r="H77" s="18"/>
      <c r="L77" s="7"/>
      <c r="M77" s="25"/>
      <c r="N77" s="27"/>
      <c r="P77" s="10"/>
      <c r="Q77" s="10"/>
      <c r="R77" s="10"/>
      <c r="S77" s="10"/>
      <c r="Z77" s="31"/>
      <c r="AA77" s="31"/>
      <c r="AB77" s="31"/>
      <c r="AU77" s="14"/>
      <c r="AV77" s="14"/>
      <c r="AW77" s="14"/>
      <c r="AX77" s="14"/>
      <c r="AY77" s="14"/>
    </row>
    <row r="78" spans="2:51" ht="22.5" customHeight="1">
      <c r="B78" s="27"/>
      <c r="F78" s="20"/>
      <c r="G78" s="21"/>
      <c r="H78" s="18"/>
      <c r="L78" s="7"/>
      <c r="M78" s="25"/>
      <c r="N78" s="27"/>
      <c r="P78" s="10"/>
      <c r="Q78" s="10"/>
      <c r="R78" s="10"/>
      <c r="S78" s="10"/>
      <c r="Z78" s="31"/>
      <c r="AA78" s="31"/>
      <c r="AB78" s="31"/>
      <c r="AU78" s="14"/>
      <c r="AV78" s="14"/>
      <c r="AW78" s="14"/>
      <c r="AX78" s="14"/>
      <c r="AY78" s="14"/>
    </row>
    <row r="79" spans="2:51" ht="22.5" customHeight="1">
      <c r="B79" s="27"/>
      <c r="F79" s="20"/>
      <c r="G79" s="21"/>
      <c r="H79" s="18"/>
      <c r="L79" s="7"/>
      <c r="M79" s="25"/>
      <c r="N79" s="27"/>
      <c r="P79" s="10"/>
      <c r="Q79" s="10"/>
      <c r="R79" s="10"/>
      <c r="S79" s="10"/>
      <c r="Z79" s="31"/>
      <c r="AA79" s="31"/>
      <c r="AB79" s="31"/>
      <c r="AU79" s="14"/>
      <c r="AV79" s="14"/>
      <c r="AW79" s="14"/>
      <c r="AX79" s="14"/>
      <c r="AY79" s="14"/>
    </row>
    <row r="80" spans="2:51" ht="22.5" customHeight="1">
      <c r="B80" s="27"/>
      <c r="F80" s="20"/>
      <c r="G80" s="21"/>
      <c r="H80" s="18"/>
      <c r="L80" s="7"/>
      <c r="M80" s="25"/>
      <c r="N80" s="27"/>
      <c r="P80" s="10"/>
      <c r="Q80" s="10"/>
      <c r="R80" s="10"/>
      <c r="S80" s="10"/>
      <c r="Z80" s="31"/>
      <c r="AA80" s="31"/>
      <c r="AB80" s="31"/>
      <c r="AU80" s="14"/>
      <c r="AV80" s="14"/>
      <c r="AW80" s="14"/>
      <c r="AX80" s="14"/>
      <c r="AY80" s="14"/>
    </row>
    <row r="81" spans="2:51" ht="22.5" customHeight="1">
      <c r="B81" s="27"/>
      <c r="F81" s="20"/>
      <c r="G81" s="21"/>
      <c r="H81" s="18"/>
      <c r="L81" s="7"/>
      <c r="M81" s="25"/>
      <c r="N81" s="27"/>
      <c r="P81" s="10"/>
      <c r="Q81" s="10"/>
      <c r="R81" s="10"/>
      <c r="S81" s="10"/>
      <c r="Z81" s="31"/>
      <c r="AA81" s="31"/>
      <c r="AB81" s="31"/>
      <c r="AU81" s="14"/>
      <c r="AV81" s="14"/>
      <c r="AW81" s="14"/>
      <c r="AX81" s="14"/>
      <c r="AY81" s="14"/>
    </row>
    <row r="82" spans="2:19" ht="22.5" customHeight="1">
      <c r="B82" s="27"/>
      <c r="F82" s="20"/>
      <c r="G82" s="21"/>
      <c r="H82" s="18"/>
      <c r="L82" s="7"/>
      <c r="M82" s="25"/>
      <c r="N82" s="27"/>
      <c r="P82" s="10"/>
      <c r="Q82" s="10"/>
      <c r="R82" s="10"/>
      <c r="S82" s="10"/>
    </row>
    <row r="83" spans="2:19" ht="22.5" customHeight="1">
      <c r="B83" s="27"/>
      <c r="F83" s="20"/>
      <c r="G83" s="22"/>
      <c r="H83" s="18"/>
      <c r="L83" s="7"/>
      <c r="M83" s="25"/>
      <c r="N83" s="27"/>
      <c r="P83" s="10"/>
      <c r="Q83" s="10"/>
      <c r="R83" s="10"/>
      <c r="S83" s="10"/>
    </row>
    <row r="84" spans="2:19" ht="22.5" customHeight="1">
      <c r="B84" s="27"/>
      <c r="F84" s="20"/>
      <c r="G84" s="22"/>
      <c r="H84" s="18"/>
      <c r="L84" s="7"/>
      <c r="M84" s="25"/>
      <c r="N84" s="27"/>
      <c r="P84" s="10"/>
      <c r="Q84" s="10"/>
      <c r="R84" s="10"/>
      <c r="S84" s="10"/>
    </row>
    <row r="85" spans="2:19" ht="22.5" customHeight="1">
      <c r="B85" s="27"/>
      <c r="F85" s="20"/>
      <c r="G85" s="22"/>
      <c r="H85" s="18"/>
      <c r="L85" s="7"/>
      <c r="M85" s="25"/>
      <c r="N85" s="27"/>
      <c r="P85" s="10"/>
      <c r="Q85" s="10"/>
      <c r="R85" s="10"/>
      <c r="S85" s="10"/>
    </row>
    <row r="86" spans="2:19" ht="22.5" customHeight="1">
      <c r="B86" s="27"/>
      <c r="F86" s="20"/>
      <c r="G86" s="22"/>
      <c r="H86" s="18"/>
      <c r="L86" s="7"/>
      <c r="N86" s="27"/>
      <c r="P86" s="10"/>
      <c r="Q86" s="10"/>
      <c r="R86" s="10"/>
      <c r="S86" s="10"/>
    </row>
    <row r="87" spans="2:19" ht="22.5" customHeight="1">
      <c r="B87" s="27"/>
      <c r="F87" s="20"/>
      <c r="G87" s="22"/>
      <c r="H87" s="18"/>
      <c r="N87" s="27"/>
      <c r="P87" s="10"/>
      <c r="Q87" s="10"/>
      <c r="R87" s="10"/>
      <c r="S87" s="10"/>
    </row>
    <row r="88" spans="2:19" ht="22.5" customHeight="1">
      <c r="B88" s="27"/>
      <c r="F88" s="20"/>
      <c r="G88" s="22"/>
      <c r="H88" s="18"/>
      <c r="N88" s="27"/>
      <c r="P88" s="10"/>
      <c r="Q88" s="10"/>
      <c r="R88" s="10"/>
      <c r="S88" s="10"/>
    </row>
    <row r="89" spans="2:19" ht="22.5" customHeight="1">
      <c r="B89" s="27"/>
      <c r="F89" s="20"/>
      <c r="G89" s="22"/>
      <c r="H89" s="18"/>
      <c r="N89" s="27"/>
      <c r="P89" s="10"/>
      <c r="Q89" s="10"/>
      <c r="R89" s="10"/>
      <c r="S89" s="10"/>
    </row>
    <row r="90" spans="2:19" ht="22.5" customHeight="1">
      <c r="B90" s="27"/>
      <c r="F90" s="20"/>
      <c r="G90" s="22"/>
      <c r="H90" s="18"/>
      <c r="N90" s="27"/>
      <c r="P90" s="10"/>
      <c r="Q90" s="10"/>
      <c r="R90" s="10"/>
      <c r="S90" s="10"/>
    </row>
    <row r="91" spans="2:14" ht="22.5" customHeight="1">
      <c r="B91" s="27"/>
      <c r="H91" s="18"/>
      <c r="N91" s="27"/>
    </row>
    <row r="92" spans="2:14" ht="22.5" customHeight="1">
      <c r="B92" s="27"/>
      <c r="H92" s="18"/>
      <c r="N92" s="27"/>
    </row>
    <row r="93" spans="8:14" ht="22.5" customHeight="1">
      <c r="H93" s="18"/>
      <c r="N93" s="27"/>
    </row>
    <row r="94" spans="8:14" ht="22.5" customHeight="1">
      <c r="H94" s="18"/>
      <c r="N94" s="27"/>
    </row>
    <row r="95" ht="22.5" customHeight="1">
      <c r="N95" s="27"/>
    </row>
    <row r="96" ht="22.5" customHeight="1">
      <c r="N96" s="27"/>
    </row>
    <row r="97" ht="22.5" customHeight="1">
      <c r="N97" s="27"/>
    </row>
    <row r="98" ht="22.5" customHeight="1">
      <c r="N98" s="27"/>
    </row>
    <row r="99" ht="22.5" customHeight="1">
      <c r="N99" s="27"/>
    </row>
    <row r="100" ht="22.5" customHeight="1">
      <c r="N100" s="27"/>
    </row>
    <row r="101" ht="22.5" customHeight="1">
      <c r="N101" s="27"/>
    </row>
    <row r="102" ht="22.5" customHeight="1">
      <c r="N102" s="27"/>
    </row>
    <row r="103" ht="22.5" customHeight="1">
      <c r="N103" s="27"/>
    </row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</sheetData>
  <sheetProtection/>
  <autoFilter ref="A8:AY63"/>
  <mergeCells count="9">
    <mergeCell ref="F6:H6"/>
    <mergeCell ref="I6:M6"/>
    <mergeCell ref="N6:O6"/>
    <mergeCell ref="P6:S6"/>
    <mergeCell ref="T6:U6"/>
    <mergeCell ref="I7:J7"/>
    <mergeCell ref="P7:Q7"/>
    <mergeCell ref="R7:S7"/>
    <mergeCell ref="T7:U7"/>
  </mergeCells>
  <dataValidations count="12">
    <dataValidation type="list" allowBlank="1" showInputMessage="1" showErrorMessage="1" sqref="O9:O63">
      <formula1>Blockout_material</formula1>
    </dataValidation>
    <dataValidation type="list" allowBlank="1" showInputMessage="1" showErrorMessage="1" sqref="V9:V63">
      <formula1>Test_Vehicle</formula1>
    </dataValidation>
    <dataValidation type="list" allowBlank="1" showInputMessage="1" showErrorMessage="1" sqref="N64:N103">
      <formula1>Blockout_size_ft</formula1>
    </dataValidation>
    <dataValidation type="list" allowBlank="1" showInputMessage="1" showErrorMessage="1" sqref="E9:E63">
      <formula1>Year</formula1>
    </dataValidation>
    <dataValidation type="list" allowBlank="1" showInputMessage="1" showErrorMessage="1" sqref="C9:C63">
      <formula1>Test_Agency</formula1>
    </dataValidation>
    <dataValidation type="list" allowBlank="1" showInputMessage="1" showErrorMessage="1" sqref="B9:B92">
      <formula1>Gaurdrail</formula1>
    </dataValidation>
    <dataValidation type="list" allowBlank="1" showInputMessage="1" showErrorMessage="1" sqref="L9:L86">
      <formula1>Post_materail</formula1>
    </dataValidation>
    <dataValidation type="list" allowBlank="1" showInputMessage="1" showErrorMessage="1" sqref="M64:M85">
      <formula1>Post_Spacing_ft</formula1>
    </dataValidation>
    <dataValidation type="list" allowBlank="1" showInputMessage="1" showErrorMessage="1" sqref="K64:K65">
      <formula1>Post_size_ft</formula1>
    </dataValidation>
    <dataValidation type="list" allowBlank="1" showInputMessage="1" showErrorMessage="1" sqref="E6">
      <formula1>#REF!</formula1>
    </dataValidation>
    <dataValidation type="list" allowBlank="1" showInputMessage="1" showErrorMessage="1" sqref="I64:I95">
      <formula1>Post_length_ft</formula1>
    </dataValidation>
    <dataValidation type="list" allowBlank="1" showInputMessage="1" showErrorMessage="1" sqref="H46:H55 H60:H94 H22">
      <formula1>Rail_Height_mm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105"/>
  <sheetViews>
    <sheetView showGridLines="0" zoomScale="85" zoomScaleNormal="85" zoomScalePageLayoutView="0" workbookViewId="0" topLeftCell="B2">
      <pane ySplit="3" topLeftCell="A5" activePane="bottomLeft" state="frozen"/>
      <selection pane="topLeft" activeCell="A2" sqref="A2"/>
      <selection pane="bottomLeft" activeCell="J24" sqref="J24"/>
    </sheetView>
  </sheetViews>
  <sheetFormatPr defaultColWidth="9.140625" defaultRowHeight="15"/>
  <cols>
    <col min="1" max="1" width="3.00390625" style="14" bestFit="1" customWidth="1"/>
    <col min="2" max="2" width="14.8515625" style="14" customWidth="1"/>
    <col min="3" max="3" width="11.28125" style="6" customWidth="1"/>
    <col min="4" max="4" width="13.421875" style="15" customWidth="1"/>
    <col min="5" max="5" width="5.57421875" style="6" bestFit="1" customWidth="1"/>
    <col min="6" max="6" width="6.7109375" style="27" customWidth="1"/>
    <col min="7" max="7" width="4.7109375" style="14" bestFit="1" customWidth="1"/>
    <col min="8" max="8" width="2.8515625" style="16" customWidth="1"/>
    <col min="9" max="9" width="6.57421875" style="24" customWidth="1"/>
    <col min="10" max="10" width="9.140625" style="6" customWidth="1"/>
    <col min="11" max="11" width="13.421875" style="6" bestFit="1" customWidth="1"/>
    <col min="12" max="12" width="8.8515625" style="6" customWidth="1"/>
    <col min="13" max="13" width="6.00390625" style="26" customWidth="1"/>
    <col min="14" max="14" width="3.140625" style="26" customWidth="1"/>
    <col min="15" max="15" width="14.00390625" style="14" bestFit="1" customWidth="1"/>
    <col min="16" max="16" width="13.7109375" style="14" customWidth="1"/>
    <col min="17" max="17" width="5.57421875" style="11" customWidth="1"/>
    <col min="18" max="18" width="5.57421875" style="6" customWidth="1"/>
    <col min="19" max="19" width="5.28125" style="6" customWidth="1"/>
    <col min="20" max="20" width="4.7109375" style="6" bestFit="1" customWidth="1"/>
    <col min="21" max="21" width="6.421875" style="17" customWidth="1"/>
    <col min="22" max="22" width="3.00390625" style="14" bestFit="1" customWidth="1"/>
    <col min="23" max="23" width="15.140625" style="6" customWidth="1"/>
    <col min="24" max="24" width="15.140625" style="210" customWidth="1"/>
    <col min="25" max="25" width="9.00390625" style="6" customWidth="1"/>
    <col min="26" max="26" width="75.8515625" style="268" bestFit="1" customWidth="1"/>
    <col min="27" max="27" width="5.57421875" style="14" bestFit="1" customWidth="1"/>
    <col min="28" max="28" width="4.421875" style="14" bestFit="1" customWidth="1"/>
    <col min="29" max="29" width="4.7109375" style="14" customWidth="1"/>
    <col min="30" max="30" width="4.140625" style="47" bestFit="1" customWidth="1"/>
    <col min="31" max="31" width="8.57421875" style="47" bestFit="1" customWidth="1"/>
    <col min="32" max="32" width="11.7109375" style="31" bestFit="1" customWidth="1"/>
    <col min="33" max="53" width="9.140625" style="31" customWidth="1"/>
    <col min="54" max="16384" width="9.140625" style="14" customWidth="1"/>
  </cols>
  <sheetData>
    <row r="2" spans="1:53" ht="28.5" customHeight="1">
      <c r="A2" s="140"/>
      <c r="B2" s="163" t="s">
        <v>45</v>
      </c>
      <c r="C2" s="155" t="s">
        <v>38</v>
      </c>
      <c r="D2" s="163" t="s">
        <v>46</v>
      </c>
      <c r="E2" s="157" t="s">
        <v>43</v>
      </c>
      <c r="F2" s="295" t="s">
        <v>0</v>
      </c>
      <c r="G2" s="296"/>
      <c r="H2" s="297"/>
      <c r="I2" s="294" t="s">
        <v>1</v>
      </c>
      <c r="J2" s="294"/>
      <c r="K2" s="294"/>
      <c r="L2" s="294"/>
      <c r="M2" s="294"/>
      <c r="N2" s="208"/>
      <c r="O2" s="295" t="s">
        <v>2</v>
      </c>
      <c r="P2" s="297"/>
      <c r="Q2" s="299" t="s">
        <v>3</v>
      </c>
      <c r="R2" s="299"/>
      <c r="S2" s="299"/>
      <c r="T2" s="300"/>
      <c r="U2" s="301" t="s">
        <v>332</v>
      </c>
      <c r="V2" s="302"/>
      <c r="W2" s="157" t="s">
        <v>203</v>
      </c>
      <c r="X2" s="217" t="s">
        <v>297</v>
      </c>
      <c r="Y2" s="155" t="s">
        <v>320</v>
      </c>
      <c r="Z2" s="217" t="s">
        <v>59</v>
      </c>
      <c r="AA2" s="31"/>
      <c r="AB2" s="31"/>
      <c r="AC2" s="31"/>
      <c r="AD2" s="31"/>
      <c r="AE2" s="31"/>
      <c r="AW2" s="14"/>
      <c r="AX2" s="14"/>
      <c r="AY2" s="14"/>
      <c r="AZ2" s="14"/>
      <c r="BA2" s="14"/>
    </row>
    <row r="3" spans="1:48" s="12" customFormat="1" ht="15.75" customHeight="1">
      <c r="A3" s="161"/>
      <c r="B3" s="161"/>
      <c r="C3" s="156"/>
      <c r="D3" s="161"/>
      <c r="E3" s="156"/>
      <c r="F3" s="152"/>
      <c r="G3" s="153"/>
      <c r="H3" s="169"/>
      <c r="I3" s="303" t="s">
        <v>183</v>
      </c>
      <c r="J3" s="305"/>
      <c r="K3" s="160" t="s">
        <v>184</v>
      </c>
      <c r="L3" s="160" t="s">
        <v>296</v>
      </c>
      <c r="M3" s="303" t="s">
        <v>185</v>
      </c>
      <c r="N3" s="305"/>
      <c r="O3" s="152"/>
      <c r="P3" s="139"/>
      <c r="Q3" s="298" t="s">
        <v>182</v>
      </c>
      <c r="R3" s="300"/>
      <c r="S3" s="293" t="s">
        <v>4</v>
      </c>
      <c r="T3" s="306"/>
      <c r="U3" s="307" t="s">
        <v>222</v>
      </c>
      <c r="V3" s="308"/>
      <c r="W3" s="205"/>
      <c r="X3" s="218" t="s">
        <v>204</v>
      </c>
      <c r="Y3" s="260" t="s">
        <v>333</v>
      </c>
      <c r="Z3" s="26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26" ht="15">
      <c r="A4" s="162"/>
      <c r="B4" s="162"/>
      <c r="C4" s="164"/>
      <c r="D4" s="165"/>
      <c r="E4" s="164"/>
      <c r="F4" s="170"/>
      <c r="G4" s="47"/>
      <c r="H4" s="171"/>
      <c r="I4" s="180"/>
      <c r="J4" s="200"/>
      <c r="K4" s="214"/>
      <c r="L4" s="214"/>
      <c r="M4" s="215"/>
      <c r="N4" s="183"/>
      <c r="O4" s="134"/>
      <c r="P4" s="137"/>
      <c r="Q4" s="190"/>
      <c r="R4" s="191"/>
      <c r="S4" s="194"/>
      <c r="T4" s="191"/>
      <c r="U4" s="195"/>
      <c r="V4" s="137"/>
      <c r="W4" s="164"/>
      <c r="X4" s="236"/>
      <c r="Y4" s="164"/>
      <c r="Z4" s="264"/>
    </row>
    <row r="5" spans="1:53" s="27" customFormat="1" ht="22.5" customHeight="1">
      <c r="A5" s="132">
        <v>1</v>
      </c>
      <c r="B5" s="132" t="str">
        <f>'SI-data'!B9</f>
        <v>12 gauge</v>
      </c>
      <c r="C5" s="164" t="s">
        <v>35</v>
      </c>
      <c r="D5" s="165" t="s">
        <v>5</v>
      </c>
      <c r="E5" s="167">
        <v>1994</v>
      </c>
      <c r="F5" s="188">
        <f>'SI-data'!F9</f>
        <v>685.8</v>
      </c>
      <c r="G5" s="173" t="str">
        <f>IF(F5&lt;50,"in","mm")</f>
        <v>mm</v>
      </c>
      <c r="H5" s="120"/>
      <c r="I5" s="221">
        <f>'SI-data'!I9</f>
        <v>1625.6</v>
      </c>
      <c r="J5" s="192" t="s">
        <v>130</v>
      </c>
      <c r="K5" s="167" t="str">
        <f>'SI-data'!K9</f>
        <v>152x203</v>
      </c>
      <c r="L5" s="167" t="s">
        <v>8</v>
      </c>
      <c r="M5" s="234">
        <f>'SI-data'!M9</f>
        <v>1900</v>
      </c>
      <c r="N5" s="185" t="s">
        <v>40</v>
      </c>
      <c r="O5" s="225" t="str">
        <f>'SI-data'!O9</f>
        <v>152x203x356</v>
      </c>
      <c r="P5" s="137" t="s">
        <v>8</v>
      </c>
      <c r="Q5" s="201">
        <f>'SI-data'!Q9</f>
        <v>690</v>
      </c>
      <c r="R5" s="192" t="s">
        <v>40</v>
      </c>
      <c r="S5" s="201">
        <f>'SI-data'!S9</f>
        <v>820</v>
      </c>
      <c r="T5" s="192" t="s">
        <v>40</v>
      </c>
      <c r="U5" s="196" t="str">
        <f>'SI-data'!U9</f>
        <v>N/A</v>
      </c>
      <c r="V5" s="120"/>
      <c r="W5" s="167" t="str">
        <f>'SI-data'!W9</f>
        <v>NCHRP 350 3-11</v>
      </c>
      <c r="X5" s="231" t="s">
        <v>9</v>
      </c>
      <c r="Y5" s="261" t="str">
        <f>'SI-data'!Y9</f>
        <v>SI/US</v>
      </c>
      <c r="Z5" s="265" t="s">
        <v>134</v>
      </c>
      <c r="AD5" s="48"/>
      <c r="AE5" s="49"/>
      <c r="AF5" s="29"/>
      <c r="AG5" s="34"/>
      <c r="AH5" s="29"/>
      <c r="AI5" s="29"/>
      <c r="AJ5" s="29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50"/>
    </row>
    <row r="6" spans="1:53" s="27" customFormat="1" ht="22.5" customHeight="1">
      <c r="A6" s="132">
        <f aca="true" t="shared" si="0" ref="A6:A59">A5+1</f>
        <v>2</v>
      </c>
      <c r="B6" s="132" t="str">
        <f>'SI-data'!B10</f>
        <v>12 gauge</v>
      </c>
      <c r="C6" s="164" t="s">
        <v>35</v>
      </c>
      <c r="D6" s="165" t="s">
        <v>10</v>
      </c>
      <c r="E6" s="167">
        <v>1995</v>
      </c>
      <c r="F6" s="188">
        <f>'SI-data'!F10</f>
        <v>706</v>
      </c>
      <c r="G6" s="173" t="str">
        <f aca="true" t="shared" si="1" ref="G6:G42">IF(F6&lt;50,"in","mm")</f>
        <v>mm</v>
      </c>
      <c r="H6" s="174" t="s">
        <v>202</v>
      </c>
      <c r="I6" s="221">
        <f>'SI-data'!I10</f>
        <v>1830</v>
      </c>
      <c r="J6" s="192" t="s">
        <v>130</v>
      </c>
      <c r="K6" s="167" t="str">
        <f>'SI-data'!K10</f>
        <v>W150x12.6</v>
      </c>
      <c r="L6" s="167" t="s">
        <v>54</v>
      </c>
      <c r="M6" s="234">
        <f>'SI-data'!M10</f>
        <v>1900</v>
      </c>
      <c r="N6" s="185" t="s">
        <v>40</v>
      </c>
      <c r="O6" s="225" t="str">
        <f>'SI-data'!O10</f>
        <v>150x200x360</v>
      </c>
      <c r="P6" s="137" t="s">
        <v>11</v>
      </c>
      <c r="Q6" s="201">
        <f>'SI-data'!Q10</f>
        <v>700</v>
      </c>
      <c r="R6" s="192" t="s">
        <v>40</v>
      </c>
      <c r="S6" s="201">
        <f>'SI-data'!S10</f>
        <v>1000</v>
      </c>
      <c r="T6" s="192" t="s">
        <v>40</v>
      </c>
      <c r="U6" s="196" t="str">
        <f>'SI-data'!U10</f>
        <v>N/A</v>
      </c>
      <c r="V6" s="120"/>
      <c r="W6" s="167" t="str">
        <f>'SI-data'!W10</f>
        <v>NCHRP 350 3-11</v>
      </c>
      <c r="X6" s="231" t="s">
        <v>9</v>
      </c>
      <c r="Y6" s="261" t="str">
        <f>'SI-data'!Y10</f>
        <v>SI</v>
      </c>
      <c r="Z6" s="265" t="s">
        <v>135</v>
      </c>
      <c r="AA6" s="15" t="s">
        <v>218</v>
      </c>
      <c r="AD6" s="51"/>
      <c r="AE6" s="51"/>
      <c r="AF6" s="36"/>
      <c r="AG6" s="33"/>
      <c r="AH6" s="33"/>
      <c r="AI6" s="33"/>
      <c r="AJ6" s="33"/>
      <c r="AK6" s="33"/>
      <c r="AL6" s="33"/>
      <c r="AM6" s="33"/>
      <c r="AN6" s="33"/>
      <c r="AO6" s="37"/>
      <c r="AP6" s="33"/>
      <c r="AQ6" s="33"/>
      <c r="AR6" s="33"/>
      <c r="AS6" s="33"/>
      <c r="AT6" s="36"/>
      <c r="AU6" s="38"/>
      <c r="AV6" s="36"/>
      <c r="AW6" s="36"/>
      <c r="AX6" s="36"/>
      <c r="AY6" s="36"/>
      <c r="AZ6" s="36"/>
      <c r="BA6" s="50"/>
    </row>
    <row r="7" spans="1:53" s="27" customFormat="1" ht="22.5" customHeight="1">
      <c r="A7" s="132">
        <f t="shared" si="0"/>
        <v>3</v>
      </c>
      <c r="B7" s="132" t="str">
        <f>'SI-data'!B11</f>
        <v>12 gauge</v>
      </c>
      <c r="C7" s="164" t="s">
        <v>35</v>
      </c>
      <c r="D7" s="165" t="s">
        <v>12</v>
      </c>
      <c r="E7" s="167">
        <v>1995</v>
      </c>
      <c r="F7" s="188">
        <f>'SI-data'!F11</f>
        <v>706</v>
      </c>
      <c r="G7" s="173" t="str">
        <f t="shared" si="1"/>
        <v>mm</v>
      </c>
      <c r="H7" s="174" t="s">
        <v>202</v>
      </c>
      <c r="I7" s="221">
        <f>'SI-data'!I11</f>
        <v>1900</v>
      </c>
      <c r="J7" s="192" t="s">
        <v>130</v>
      </c>
      <c r="K7" s="167" t="str">
        <f>'SI-data'!K11</f>
        <v>184 mm dia.</v>
      </c>
      <c r="L7" s="167" t="s">
        <v>8</v>
      </c>
      <c r="M7" s="234">
        <f>'SI-data'!M11</f>
        <v>1900</v>
      </c>
      <c r="N7" s="185" t="s">
        <v>40</v>
      </c>
      <c r="O7" s="225" t="str">
        <f>'SI-data'!O11</f>
        <v>146x146x356</v>
      </c>
      <c r="P7" s="137" t="s">
        <v>8</v>
      </c>
      <c r="Q7" s="201">
        <f>'SI-data'!Q11</f>
        <v>790</v>
      </c>
      <c r="R7" s="192" t="s">
        <v>40</v>
      </c>
      <c r="S7" s="201">
        <f>'SI-data'!S11</f>
        <v>1100</v>
      </c>
      <c r="T7" s="192" t="s">
        <v>40</v>
      </c>
      <c r="U7" s="196" t="str">
        <f>'SI-data'!U11</f>
        <v>N/A</v>
      </c>
      <c r="V7" s="120"/>
      <c r="W7" s="167" t="str">
        <f>'SI-data'!W11</f>
        <v>NCHRP 350 3-11</v>
      </c>
      <c r="X7" s="231" t="s">
        <v>9</v>
      </c>
      <c r="Y7" s="261" t="str">
        <f>'SI-data'!Y11</f>
        <v>SI/US</v>
      </c>
      <c r="Z7" s="265" t="s">
        <v>136</v>
      </c>
      <c r="AA7" s="15" t="s">
        <v>218</v>
      </c>
      <c r="AD7" s="48"/>
      <c r="AE7" s="48"/>
      <c r="AF7" s="29"/>
      <c r="AG7" s="34"/>
      <c r="AH7" s="29"/>
      <c r="AI7" s="34"/>
      <c r="AJ7" s="29"/>
      <c r="AK7" s="29"/>
      <c r="AL7" s="29"/>
      <c r="AM7" s="29"/>
      <c r="AN7" s="29"/>
      <c r="AO7" s="35"/>
      <c r="AP7" s="29"/>
      <c r="AQ7" s="29"/>
      <c r="AR7" s="29"/>
      <c r="AS7" s="29"/>
      <c r="AT7" s="29"/>
      <c r="AU7" s="39"/>
      <c r="AV7" s="29"/>
      <c r="AW7" s="29"/>
      <c r="AX7" s="29"/>
      <c r="AY7" s="29"/>
      <c r="AZ7" s="29"/>
      <c r="BA7" s="50"/>
    </row>
    <row r="8" spans="1:53" s="27" customFormat="1" ht="22.5" customHeight="1">
      <c r="A8" s="132">
        <f t="shared" si="0"/>
        <v>4</v>
      </c>
      <c r="B8" s="132" t="str">
        <f>'SI-data'!B12</f>
        <v>12 gauge</v>
      </c>
      <c r="C8" s="164" t="s">
        <v>35</v>
      </c>
      <c r="D8" s="165" t="s">
        <v>13</v>
      </c>
      <c r="E8" s="167">
        <v>1996</v>
      </c>
      <c r="F8" s="188">
        <f>'SI-data'!F12</f>
        <v>706</v>
      </c>
      <c r="G8" s="173" t="str">
        <f>IF(F8&lt;50,"in","mm")</f>
        <v>mm</v>
      </c>
      <c r="H8" s="174" t="s">
        <v>202</v>
      </c>
      <c r="I8" s="221">
        <f>'SI-data'!I12</f>
        <v>1830</v>
      </c>
      <c r="J8" s="192" t="s">
        <v>130</v>
      </c>
      <c r="K8" s="167" t="str">
        <f>'SI-data'!K12</f>
        <v>W150x13.5</v>
      </c>
      <c r="L8" s="167" t="s">
        <v>54</v>
      </c>
      <c r="M8" s="234">
        <f>'SI-data'!M12</f>
        <v>1905</v>
      </c>
      <c r="N8" s="185" t="s">
        <v>40</v>
      </c>
      <c r="O8" s="225" t="str">
        <f>'SI-data'!O12</f>
        <v>152x200x356</v>
      </c>
      <c r="P8" s="137" t="s">
        <v>53</v>
      </c>
      <c r="Q8" s="201">
        <f>'SI-data'!Q12</f>
        <v>720</v>
      </c>
      <c r="R8" s="192" t="s">
        <v>40</v>
      </c>
      <c r="S8" s="201">
        <f>'SI-data'!S12</f>
        <v>1130</v>
      </c>
      <c r="T8" s="192" t="s">
        <v>40</v>
      </c>
      <c r="U8" s="196" t="str">
        <f>'SI-data'!U12</f>
        <v>N/A</v>
      </c>
      <c r="V8" s="120"/>
      <c r="W8" s="167" t="str">
        <f>'SI-data'!W12</f>
        <v>NCHRP 350 3-11</v>
      </c>
      <c r="X8" s="231" t="s">
        <v>9</v>
      </c>
      <c r="Y8" s="261" t="str">
        <f>'SI-data'!Y12</f>
        <v>SI</v>
      </c>
      <c r="Z8" s="265" t="s">
        <v>137</v>
      </c>
      <c r="AA8" s="15" t="s">
        <v>218</v>
      </c>
      <c r="AD8" s="48"/>
      <c r="AE8" s="48"/>
      <c r="AF8" s="29"/>
      <c r="AG8" s="40"/>
      <c r="AH8" s="29"/>
      <c r="AI8" s="29"/>
      <c r="AJ8" s="29"/>
      <c r="AK8" s="30"/>
      <c r="AL8" s="30"/>
      <c r="AM8" s="41"/>
      <c r="AN8" s="30"/>
      <c r="AO8" s="42"/>
      <c r="AP8" s="30"/>
      <c r="AQ8" s="29"/>
      <c r="AR8" s="29"/>
      <c r="AS8" s="30"/>
      <c r="AT8" s="29"/>
      <c r="AU8" s="43"/>
      <c r="AV8" s="44"/>
      <c r="AW8" s="29"/>
      <c r="AX8" s="29"/>
      <c r="AY8" s="29"/>
      <c r="AZ8" s="29"/>
      <c r="BA8" s="50"/>
    </row>
    <row r="9" spans="1:53" s="27" customFormat="1" ht="22.5" customHeight="1">
      <c r="A9" s="132">
        <f t="shared" si="0"/>
        <v>5</v>
      </c>
      <c r="B9" s="132" t="str">
        <f>'SI-data'!B13</f>
        <v>12 gauge</v>
      </c>
      <c r="C9" s="164" t="s">
        <v>35</v>
      </c>
      <c r="D9" s="165" t="s">
        <v>14</v>
      </c>
      <c r="E9" s="167">
        <v>1997</v>
      </c>
      <c r="F9" s="188">
        <f>'SI-data'!F13</f>
        <v>706</v>
      </c>
      <c r="G9" s="173" t="str">
        <f>IF(F9&lt;50,"in","mm")</f>
        <v>mm</v>
      </c>
      <c r="H9" s="174" t="s">
        <v>202</v>
      </c>
      <c r="I9" s="221">
        <f>'SI-data'!I13</f>
        <v>1676.3999999999999</v>
      </c>
      <c r="J9" s="192" t="s">
        <v>130</v>
      </c>
      <c r="K9" s="167" t="str">
        <f>'SI-data'!K13</f>
        <v>W150x13.5</v>
      </c>
      <c r="L9" s="167" t="s">
        <v>54</v>
      </c>
      <c r="M9" s="234">
        <f>'SI-data'!M13</f>
        <v>1905</v>
      </c>
      <c r="N9" s="185" t="s">
        <v>40</v>
      </c>
      <c r="O9" s="225" t="str">
        <f>'SI-data'!O13</f>
        <v>152x152x356</v>
      </c>
      <c r="P9" s="137" t="s">
        <v>16</v>
      </c>
      <c r="Q9" s="201">
        <f>'SI-data'!Q13</f>
        <v>450</v>
      </c>
      <c r="R9" s="192" t="s">
        <v>40</v>
      </c>
      <c r="S9" s="201">
        <f>'SI-data'!S13</f>
        <v>750</v>
      </c>
      <c r="T9" s="192" t="s">
        <v>40</v>
      </c>
      <c r="U9" s="196" t="str">
        <f>'SI-data'!U13</f>
        <v>N/A</v>
      </c>
      <c r="V9" s="120"/>
      <c r="W9" s="167" t="str">
        <f>'SI-data'!W13</f>
        <v>NCHRP 350 3-11</v>
      </c>
      <c r="X9" s="231" t="s">
        <v>9</v>
      </c>
      <c r="Y9" s="261" t="str">
        <f>'SI-data'!Y13</f>
        <v>SI</v>
      </c>
      <c r="Z9" s="264" t="s">
        <v>65</v>
      </c>
      <c r="AA9" s="15" t="s">
        <v>218</v>
      </c>
      <c r="AD9" s="48"/>
      <c r="AE9" s="48"/>
      <c r="AF9" s="29"/>
      <c r="AG9" s="40"/>
      <c r="AH9" s="29"/>
      <c r="AI9" s="45"/>
      <c r="AJ9" s="29"/>
      <c r="AK9" s="30"/>
      <c r="AL9" s="30"/>
      <c r="AM9" s="41"/>
      <c r="AN9" s="30"/>
      <c r="AO9" s="42"/>
      <c r="AP9" s="30"/>
      <c r="AQ9" s="30"/>
      <c r="AR9" s="30"/>
      <c r="AS9" s="30"/>
      <c r="AT9" s="31"/>
      <c r="AU9" s="43"/>
      <c r="AV9" s="44"/>
      <c r="AW9" s="29"/>
      <c r="AX9" s="29"/>
      <c r="AY9" s="29"/>
      <c r="AZ9" s="29"/>
      <c r="BA9" s="50"/>
    </row>
    <row r="10" spans="1:53" s="27" customFormat="1" ht="22.5" customHeight="1">
      <c r="A10" s="132">
        <f t="shared" si="0"/>
        <v>6</v>
      </c>
      <c r="B10" s="132" t="str">
        <f>'SI-data'!B14</f>
        <v>12 gauge</v>
      </c>
      <c r="C10" s="164" t="s">
        <v>35</v>
      </c>
      <c r="D10" s="165" t="s">
        <v>17</v>
      </c>
      <c r="E10" s="167">
        <v>2000</v>
      </c>
      <c r="F10" s="188">
        <f>'SI-data'!F14</f>
        <v>706</v>
      </c>
      <c r="G10" s="173" t="str">
        <f>IF(F10&lt;50,"in","mm")</f>
        <v>mm</v>
      </c>
      <c r="H10" s="174" t="s">
        <v>202</v>
      </c>
      <c r="I10" s="221">
        <f>'SI-data'!I14</f>
        <v>1485.8999999999999</v>
      </c>
      <c r="J10" s="192" t="s">
        <v>130</v>
      </c>
      <c r="K10" s="167" t="str">
        <f>'SI-data'!K14</f>
        <v>152x191</v>
      </c>
      <c r="L10" s="167" t="s">
        <v>55</v>
      </c>
      <c r="M10" s="234">
        <f>'SI-data'!M14</f>
        <v>1905</v>
      </c>
      <c r="N10" s="185" t="s">
        <v>40</v>
      </c>
      <c r="O10" s="225" t="str">
        <f>'SI-data'!O14</f>
        <v>150x200x360</v>
      </c>
      <c r="P10" s="137" t="s">
        <v>11</v>
      </c>
      <c r="Q10" s="201">
        <f>'SI-data'!Q14</f>
        <v>795</v>
      </c>
      <c r="R10" s="192" t="s">
        <v>40</v>
      </c>
      <c r="S10" s="201">
        <f>'SI-data'!S14</f>
        <v>1362</v>
      </c>
      <c r="T10" s="192" t="s">
        <v>40</v>
      </c>
      <c r="U10" s="196">
        <f>'SI-data'!U14</f>
        <v>1.668</v>
      </c>
      <c r="V10" s="120" t="s">
        <v>58</v>
      </c>
      <c r="W10" s="167" t="str">
        <f>'SI-data'!W14</f>
        <v>NCHRP 350 3-11</v>
      </c>
      <c r="X10" s="231" t="s">
        <v>9</v>
      </c>
      <c r="Y10" s="261" t="str">
        <f>'SI-data'!Y14</f>
        <v>SI</v>
      </c>
      <c r="Z10" s="265" t="s">
        <v>138</v>
      </c>
      <c r="AA10" s="15" t="s">
        <v>218</v>
      </c>
      <c r="AD10" s="48"/>
      <c r="AE10" s="48"/>
      <c r="AF10" s="29"/>
      <c r="AG10" s="40"/>
      <c r="AH10" s="29"/>
      <c r="AI10" s="29"/>
      <c r="AJ10" s="29"/>
      <c r="AK10" s="30"/>
      <c r="AL10" s="30"/>
      <c r="AM10" s="41"/>
      <c r="AN10" s="30"/>
      <c r="AO10" s="42"/>
      <c r="AP10" s="30"/>
      <c r="AQ10" s="30"/>
      <c r="AR10" s="30"/>
      <c r="AS10" s="30"/>
      <c r="AT10" s="31"/>
      <c r="AU10" s="43"/>
      <c r="AV10" s="44"/>
      <c r="AW10" s="30"/>
      <c r="AX10" s="30"/>
      <c r="AY10" s="29"/>
      <c r="AZ10" s="29"/>
      <c r="BA10" s="50"/>
    </row>
    <row r="11" spans="1:53" s="27" customFormat="1" ht="22.5" customHeight="1">
      <c r="A11" s="132">
        <f t="shared" si="0"/>
        <v>7</v>
      </c>
      <c r="B11" s="132" t="str">
        <f>'SI-data'!B15</f>
        <v>12 gauge</v>
      </c>
      <c r="C11" s="164" t="s">
        <v>35</v>
      </c>
      <c r="D11" s="165" t="s">
        <v>18</v>
      </c>
      <c r="E11" s="167">
        <v>2000</v>
      </c>
      <c r="F11" s="188">
        <f>'SI-data'!F15</f>
        <v>706</v>
      </c>
      <c r="G11" s="173" t="str">
        <f>IF(F11&lt;50,"in","mm")</f>
        <v>mm</v>
      </c>
      <c r="H11" s="174" t="s">
        <v>202</v>
      </c>
      <c r="I11" s="221">
        <f>'SI-data'!I15</f>
        <v>1800</v>
      </c>
      <c r="J11" s="192" t="s">
        <v>130</v>
      </c>
      <c r="K11" s="167" t="str">
        <f>'SI-data'!K15</f>
        <v>150x200</v>
      </c>
      <c r="L11" s="167" t="s">
        <v>8</v>
      </c>
      <c r="M11" s="234">
        <f>'SI-data'!M15</f>
        <v>1905</v>
      </c>
      <c r="N11" s="185" t="s">
        <v>40</v>
      </c>
      <c r="O11" s="225" t="str">
        <f>'SI-data'!O15</f>
        <v>150x200x350</v>
      </c>
      <c r="P11" s="137" t="s">
        <v>8</v>
      </c>
      <c r="Q11" s="201">
        <f>'SI-data'!Q15</f>
        <v>860</v>
      </c>
      <c r="R11" s="192" t="s">
        <v>40</v>
      </c>
      <c r="S11" s="201">
        <f>'SI-data'!S15</f>
        <v>1032</v>
      </c>
      <c r="T11" s="192" t="s">
        <v>40</v>
      </c>
      <c r="U11" s="196" t="str">
        <f>'SI-data'!U15</f>
        <v>N/A</v>
      </c>
      <c r="V11" s="120"/>
      <c r="W11" s="167" t="str">
        <f>'SI-data'!W15</f>
        <v>NCHRP 350 3-11</v>
      </c>
      <c r="X11" s="231" t="s">
        <v>9</v>
      </c>
      <c r="Y11" s="261" t="str">
        <f>'SI-data'!Y15</f>
        <v>SI</v>
      </c>
      <c r="Z11" s="265" t="s">
        <v>139</v>
      </c>
      <c r="AA11" s="15" t="s">
        <v>218</v>
      </c>
      <c r="AD11" s="48"/>
      <c r="AE11" s="52"/>
      <c r="AF11" s="29"/>
      <c r="AG11" s="40"/>
      <c r="AH11" s="29"/>
      <c r="AI11" s="29"/>
      <c r="AJ11" s="29"/>
      <c r="AK11" s="30"/>
      <c r="AL11" s="30"/>
      <c r="AM11" s="41"/>
      <c r="AN11" s="30"/>
      <c r="AO11" s="42"/>
      <c r="AP11" s="30"/>
      <c r="AQ11" s="30"/>
      <c r="AR11" s="30"/>
      <c r="AS11" s="30"/>
      <c r="AT11" s="29"/>
      <c r="AU11" s="43"/>
      <c r="AV11" s="44"/>
      <c r="AW11" s="30"/>
      <c r="AX11" s="30"/>
      <c r="AY11" s="29"/>
      <c r="AZ11" s="29"/>
      <c r="BA11" s="50"/>
    </row>
    <row r="12" spans="1:53" s="27" customFormat="1" ht="22.5" customHeight="1">
      <c r="A12" s="132">
        <f t="shared" si="0"/>
        <v>8</v>
      </c>
      <c r="B12" s="132" t="str">
        <f>'SI-data'!B16</f>
        <v>12 gauge</v>
      </c>
      <c r="C12" s="164" t="s">
        <v>35</v>
      </c>
      <c r="D12" s="165" t="s">
        <v>19</v>
      </c>
      <c r="E12" s="167">
        <v>2000</v>
      </c>
      <c r="F12" s="188">
        <f>'SI-data'!F16</f>
        <v>820</v>
      </c>
      <c r="G12" s="173" t="str">
        <f t="shared" si="1"/>
        <v>mm</v>
      </c>
      <c r="H12" s="120"/>
      <c r="I12" s="221">
        <f>'SI-data'!I16</f>
        <v>1600</v>
      </c>
      <c r="J12" s="192" t="s">
        <v>130</v>
      </c>
      <c r="K12" s="167" t="str">
        <f>'SI-data'!K16</f>
        <v>S75×8</v>
      </c>
      <c r="L12" s="167" t="s">
        <v>54</v>
      </c>
      <c r="M12" s="234">
        <f>'SI-data'!M16</f>
        <v>3810</v>
      </c>
      <c r="N12" s="185" t="s">
        <v>40</v>
      </c>
      <c r="O12" s="225" t="str">
        <f>'SI-data'!O16</f>
        <v>N/A</v>
      </c>
      <c r="P12" s="137"/>
      <c r="Q12" s="201">
        <f>'SI-data'!Q16</f>
        <v>1640</v>
      </c>
      <c r="R12" s="192" t="s">
        <v>40</v>
      </c>
      <c r="S12" s="201">
        <f>'SI-data'!S16</f>
        <v>2120</v>
      </c>
      <c r="T12" s="192" t="s">
        <v>40</v>
      </c>
      <c r="U12" s="196" t="str">
        <f>'SI-data'!U16</f>
        <v>N/A</v>
      </c>
      <c r="V12" s="120"/>
      <c r="W12" s="167" t="str">
        <f>'SI-data'!W16</f>
        <v>NCHRP 350 3-11</v>
      </c>
      <c r="X12" s="231" t="s">
        <v>9</v>
      </c>
      <c r="Y12" s="261" t="str">
        <f>'SI-data'!Y16</f>
        <v>SI/US</v>
      </c>
      <c r="Z12" s="265" t="s">
        <v>140</v>
      </c>
      <c r="AD12" s="48"/>
      <c r="AE12" s="52"/>
      <c r="AF12" s="29"/>
      <c r="AG12" s="40"/>
      <c r="AH12" s="29"/>
      <c r="AI12" s="45"/>
      <c r="AJ12" s="29"/>
      <c r="AK12" s="30"/>
      <c r="AL12" s="30"/>
      <c r="AM12" s="41"/>
      <c r="AN12" s="30"/>
      <c r="AO12" s="42"/>
      <c r="AP12" s="30"/>
      <c r="AQ12" s="31"/>
      <c r="AR12" s="31"/>
      <c r="AS12" s="30"/>
      <c r="AT12" s="29"/>
      <c r="AU12" s="39"/>
      <c r="AV12" s="29"/>
      <c r="AW12" s="30"/>
      <c r="AX12" s="30"/>
      <c r="AY12" s="29"/>
      <c r="AZ12" s="29"/>
      <c r="BA12" s="50"/>
    </row>
    <row r="13" spans="1:53" s="27" customFormat="1" ht="22.5" customHeight="1">
      <c r="A13" s="132">
        <f t="shared" si="0"/>
        <v>9</v>
      </c>
      <c r="B13" s="132" t="str">
        <f>'SI-data'!B17</f>
        <v>12 gauge</v>
      </c>
      <c r="C13" s="164" t="s">
        <v>35</v>
      </c>
      <c r="D13" s="165" t="s">
        <v>21</v>
      </c>
      <c r="E13" s="167">
        <v>2001</v>
      </c>
      <c r="F13" s="188">
        <f>'SI-data'!F17</f>
        <v>706</v>
      </c>
      <c r="G13" s="173" t="str">
        <f t="shared" si="1"/>
        <v>mm</v>
      </c>
      <c r="H13" s="120"/>
      <c r="I13" s="221">
        <f>'SI-data'!I17</f>
        <v>1600</v>
      </c>
      <c r="J13" s="192" t="s">
        <v>130</v>
      </c>
      <c r="K13" s="167" t="str">
        <f>'SI-data'!K17</f>
        <v>HALCO-X-48</v>
      </c>
      <c r="L13" s="167" t="s">
        <v>54</v>
      </c>
      <c r="M13" s="234">
        <f>'SI-data'!M17</f>
        <v>1905</v>
      </c>
      <c r="N13" s="185" t="s">
        <v>40</v>
      </c>
      <c r="O13" s="225" t="str">
        <f>'SI-data'!O17</f>
        <v>155x200x360</v>
      </c>
      <c r="P13" s="137" t="s">
        <v>22</v>
      </c>
      <c r="Q13" s="201">
        <f>'SI-data'!Q17</f>
        <v>326</v>
      </c>
      <c r="R13" s="192" t="s">
        <v>40</v>
      </c>
      <c r="S13" s="201">
        <f>'SI-data'!S17</f>
        <v>811</v>
      </c>
      <c r="T13" s="192" t="s">
        <v>40</v>
      </c>
      <c r="U13" s="196">
        <f>'SI-data'!U17</f>
        <v>1.157</v>
      </c>
      <c r="V13" s="120" t="s">
        <v>58</v>
      </c>
      <c r="W13" s="167" t="str">
        <f>'SI-data'!W17</f>
        <v>NCHRP 350 3-11</v>
      </c>
      <c r="X13" s="232" t="s">
        <v>206</v>
      </c>
      <c r="Y13" s="261" t="str">
        <f>'SI-data'!Y17</f>
        <v>SI</v>
      </c>
      <c r="Z13" s="265" t="s">
        <v>141</v>
      </c>
      <c r="AD13" s="48"/>
      <c r="AE13" s="48"/>
      <c r="AF13" s="29"/>
      <c r="AG13" s="40"/>
      <c r="AH13" s="29"/>
      <c r="AI13" s="45"/>
      <c r="AJ13" s="29"/>
      <c r="AK13" s="30"/>
      <c r="AL13" s="30"/>
      <c r="AM13" s="41"/>
      <c r="AN13" s="30"/>
      <c r="AO13" s="42"/>
      <c r="AP13" s="30"/>
      <c r="AQ13" s="30"/>
      <c r="AR13" s="30"/>
      <c r="AS13" s="29"/>
      <c r="AT13" s="29"/>
      <c r="AU13" s="39"/>
      <c r="AV13" s="29"/>
      <c r="AW13" s="30"/>
      <c r="AX13" s="30"/>
      <c r="AY13" s="29"/>
      <c r="AZ13" s="29"/>
      <c r="BA13" s="50"/>
    </row>
    <row r="14" spans="1:53" s="27" customFormat="1" ht="22.5" customHeight="1">
      <c r="A14" s="132">
        <f t="shared" si="0"/>
        <v>10</v>
      </c>
      <c r="B14" s="132" t="str">
        <f>'SI-data'!B18</f>
        <v>12 gauge</v>
      </c>
      <c r="C14" s="164" t="s">
        <v>35</v>
      </c>
      <c r="D14" s="165" t="s">
        <v>23</v>
      </c>
      <c r="E14" s="167">
        <v>2001</v>
      </c>
      <c r="F14" s="188">
        <f>'SI-data'!F18</f>
        <v>705</v>
      </c>
      <c r="G14" s="173" t="str">
        <f t="shared" si="1"/>
        <v>mm</v>
      </c>
      <c r="H14" s="120"/>
      <c r="I14" s="221">
        <f>'SI-data'!I18</f>
        <v>1625</v>
      </c>
      <c r="J14" s="192" t="s">
        <v>130</v>
      </c>
      <c r="K14" s="167" t="str">
        <f>'SI-data'!K18</f>
        <v>150x200</v>
      </c>
      <c r="L14" s="167" t="s">
        <v>8</v>
      </c>
      <c r="M14" s="234">
        <f>'SI-data'!M18</f>
        <v>1905</v>
      </c>
      <c r="N14" s="185" t="s">
        <v>40</v>
      </c>
      <c r="O14" s="225" t="str">
        <f>'SI-data'!O18</f>
        <v>150x200x355</v>
      </c>
      <c r="P14" s="137" t="s">
        <v>8</v>
      </c>
      <c r="Q14" s="201">
        <f>'SI-data'!Q18</f>
        <v>340</v>
      </c>
      <c r="R14" s="192" t="s">
        <v>40</v>
      </c>
      <c r="S14" s="201">
        <f>'SI-data'!S18</f>
        <v>790</v>
      </c>
      <c r="T14" s="192" t="s">
        <v>40</v>
      </c>
      <c r="U14" s="196">
        <f>'SI-data'!U18</f>
        <v>0.875</v>
      </c>
      <c r="V14" s="120" t="s">
        <v>58</v>
      </c>
      <c r="W14" s="167" t="str">
        <f>'SI-data'!W18</f>
        <v>NCHRP 350 3-11</v>
      </c>
      <c r="X14" s="232" t="s">
        <v>209</v>
      </c>
      <c r="Y14" s="261" t="str">
        <f>'SI-data'!Y18</f>
        <v>SI</v>
      </c>
      <c r="Z14" s="265" t="s">
        <v>142</v>
      </c>
      <c r="AD14" s="48"/>
      <c r="AE14" s="48"/>
      <c r="AF14" s="29"/>
      <c r="AG14" s="40"/>
      <c r="AH14" s="29"/>
      <c r="AI14" s="45"/>
      <c r="AJ14" s="29"/>
      <c r="AK14" s="30"/>
      <c r="AL14" s="30"/>
      <c r="AM14" s="41"/>
      <c r="AN14" s="30"/>
      <c r="AO14" s="42"/>
      <c r="AP14" s="30"/>
      <c r="AQ14" s="30"/>
      <c r="AR14" s="30"/>
      <c r="AS14" s="29"/>
      <c r="AT14" s="29"/>
      <c r="AU14" s="39"/>
      <c r="AV14" s="29"/>
      <c r="AW14" s="30"/>
      <c r="AX14" s="30"/>
      <c r="AY14" s="29"/>
      <c r="AZ14" s="29"/>
      <c r="BA14" s="50"/>
    </row>
    <row r="15" spans="1:53" s="27" customFormat="1" ht="22.5" customHeight="1">
      <c r="A15" s="132">
        <f t="shared" si="0"/>
        <v>11</v>
      </c>
      <c r="B15" s="132" t="str">
        <f>'SI-data'!B19</f>
        <v>12 gauge</v>
      </c>
      <c r="C15" s="164" t="s">
        <v>35</v>
      </c>
      <c r="D15" s="165" t="s">
        <v>24</v>
      </c>
      <c r="E15" s="167">
        <v>2001</v>
      </c>
      <c r="F15" s="188">
        <f>'SI-data'!F19</f>
        <v>686</v>
      </c>
      <c r="G15" s="173" t="str">
        <f t="shared" si="1"/>
        <v>mm</v>
      </c>
      <c r="H15" s="120"/>
      <c r="I15" s="221">
        <f>'SI-data'!I19</f>
        <v>1828.8</v>
      </c>
      <c r="J15" s="192" t="s">
        <v>130</v>
      </c>
      <c r="K15" s="167" t="str">
        <f>'SI-data'!K19</f>
        <v>W150x13</v>
      </c>
      <c r="L15" s="167" t="s">
        <v>54</v>
      </c>
      <c r="M15" s="234">
        <f>'SI-data'!M19</f>
        <v>1905</v>
      </c>
      <c r="N15" s="185" t="s">
        <v>40</v>
      </c>
      <c r="O15" s="225" t="str">
        <f>'SI-data'!O19</f>
        <v>152x203x356</v>
      </c>
      <c r="P15" s="137" t="s">
        <v>16</v>
      </c>
      <c r="Q15" s="201">
        <f>'SI-data'!Q19</f>
        <v>340</v>
      </c>
      <c r="R15" s="192" t="s">
        <v>40</v>
      </c>
      <c r="S15" s="201">
        <f>'SI-data'!S19</f>
        <v>584</v>
      </c>
      <c r="T15" s="192" t="s">
        <v>40</v>
      </c>
      <c r="U15" s="196">
        <f>'SI-data'!U19</f>
        <v>1.046</v>
      </c>
      <c r="V15" s="120" t="s">
        <v>58</v>
      </c>
      <c r="W15" s="167" t="str">
        <f>'SI-data'!W19</f>
        <v>NCHRP 350 3-11</v>
      </c>
      <c r="X15" s="232" t="s">
        <v>205</v>
      </c>
      <c r="Y15" s="261" t="str">
        <f>'SI-data'!Y19</f>
        <v>SI/US</v>
      </c>
      <c r="Z15" s="265" t="s">
        <v>143</v>
      </c>
      <c r="AD15" s="48"/>
      <c r="AE15" s="48"/>
      <c r="AF15" s="29"/>
      <c r="AG15" s="40"/>
      <c r="AH15" s="29"/>
      <c r="AI15" s="29"/>
      <c r="AJ15" s="29"/>
      <c r="AK15" s="30"/>
      <c r="AL15" s="30"/>
      <c r="AM15" s="41"/>
      <c r="AN15" s="30"/>
      <c r="AO15" s="42"/>
      <c r="AP15" s="30"/>
      <c r="AQ15" s="30"/>
      <c r="AR15" s="30"/>
      <c r="AS15" s="29"/>
      <c r="AT15" s="29"/>
      <c r="AU15" s="39"/>
      <c r="AV15" s="29"/>
      <c r="AW15" s="30"/>
      <c r="AX15" s="30"/>
      <c r="AY15" s="29"/>
      <c r="AZ15" s="29"/>
      <c r="BA15" s="50"/>
    </row>
    <row r="16" spans="1:53" s="27" customFormat="1" ht="22.5" customHeight="1">
      <c r="A16" s="132">
        <f t="shared" si="0"/>
        <v>12</v>
      </c>
      <c r="B16" s="132" t="str">
        <f>'SI-data'!B20</f>
        <v>12 gauge</v>
      </c>
      <c r="C16" s="164" t="s">
        <v>67</v>
      </c>
      <c r="D16" s="162" t="s">
        <v>25</v>
      </c>
      <c r="E16" s="167">
        <v>2001</v>
      </c>
      <c r="F16" s="188">
        <f>'SI-data'!F20</f>
        <v>706</v>
      </c>
      <c r="G16" s="173" t="str">
        <f>IF(F16&lt;50,"in","mm")</f>
        <v>mm</v>
      </c>
      <c r="H16" s="174" t="s">
        <v>202</v>
      </c>
      <c r="I16" s="221">
        <f>'SI-data'!I20</f>
        <v>1600</v>
      </c>
      <c r="J16" s="192" t="s">
        <v>130</v>
      </c>
      <c r="K16" s="167" t="str">
        <f>'SI-data'!K20</f>
        <v>HALCO-X-40</v>
      </c>
      <c r="L16" s="167" t="s">
        <v>54</v>
      </c>
      <c r="M16" s="234">
        <f>'SI-data'!M20</f>
        <v>1900</v>
      </c>
      <c r="N16" s="185" t="s">
        <v>40</v>
      </c>
      <c r="O16" s="225" t="str">
        <f>'SI-data'!O20</f>
        <v>155x200x360</v>
      </c>
      <c r="P16" s="137" t="s">
        <v>16</v>
      </c>
      <c r="Q16" s="201">
        <f>'SI-data'!Q20</f>
        <v>700</v>
      </c>
      <c r="R16" s="192" t="s">
        <v>40</v>
      </c>
      <c r="S16" s="201">
        <f>'SI-data'!S20</f>
        <v>1300</v>
      </c>
      <c r="T16" s="192" t="s">
        <v>40</v>
      </c>
      <c r="U16" s="196" t="str">
        <f>'SI-data'!U20</f>
        <v>N/A</v>
      </c>
      <c r="V16" s="120"/>
      <c r="W16" s="167" t="str">
        <f>'SI-data'!W20</f>
        <v>NCHRP 350 3-11</v>
      </c>
      <c r="X16" s="232" t="s">
        <v>207</v>
      </c>
      <c r="Y16" s="261" t="str">
        <f>'SI-data'!Y20</f>
        <v>SI</v>
      </c>
      <c r="Z16" s="265" t="s">
        <v>145</v>
      </c>
      <c r="AA16" s="15" t="s">
        <v>218</v>
      </c>
      <c r="AD16" s="53"/>
      <c r="AE16" s="53"/>
      <c r="AF16" s="29"/>
      <c r="AG16" s="40"/>
      <c r="AH16" s="32"/>
      <c r="AI16" s="29"/>
      <c r="AJ16" s="29"/>
      <c r="AK16" s="30"/>
      <c r="AL16" s="30"/>
      <c r="AM16" s="41"/>
      <c r="AN16" s="30"/>
      <c r="AO16" s="42"/>
      <c r="AP16" s="30"/>
      <c r="AQ16" s="29"/>
      <c r="AR16" s="32"/>
      <c r="AS16" s="29"/>
      <c r="AT16" s="29"/>
      <c r="AU16" s="39"/>
      <c r="AV16" s="32"/>
      <c r="AW16" s="29"/>
      <c r="AX16" s="29"/>
      <c r="AY16" s="29"/>
      <c r="AZ16" s="29"/>
      <c r="BA16" s="50"/>
    </row>
    <row r="17" spans="1:53" s="27" customFormat="1" ht="22.5" customHeight="1">
      <c r="A17" s="132">
        <f t="shared" si="0"/>
        <v>13</v>
      </c>
      <c r="B17" s="132" t="str">
        <f>'SI-data'!B21</f>
        <v>12 gauge</v>
      </c>
      <c r="C17" s="164" t="s">
        <v>35</v>
      </c>
      <c r="D17" s="165" t="s">
        <v>26</v>
      </c>
      <c r="E17" s="167">
        <v>2002</v>
      </c>
      <c r="F17" s="188">
        <f>'SI-data'!F21</f>
        <v>686</v>
      </c>
      <c r="G17" s="173" t="str">
        <f t="shared" si="1"/>
        <v>mm</v>
      </c>
      <c r="H17" s="120"/>
      <c r="I17" s="221"/>
      <c r="J17" s="192"/>
      <c r="K17" s="167" t="str">
        <f>'SI-data'!K21</f>
        <v>178 mm dia.</v>
      </c>
      <c r="L17" s="167" t="s">
        <v>8</v>
      </c>
      <c r="M17" s="234">
        <f>'SI-data'!M21</f>
        <v>1905</v>
      </c>
      <c r="N17" s="185" t="s">
        <v>40</v>
      </c>
      <c r="O17" s="225" t="str">
        <f>'SI-data'!O21</f>
        <v>152x203x356</v>
      </c>
      <c r="P17" s="137" t="s">
        <v>16</v>
      </c>
      <c r="Q17" s="201">
        <f>'SI-data'!Q21</f>
        <v>570</v>
      </c>
      <c r="R17" s="192" t="s">
        <v>40</v>
      </c>
      <c r="S17" s="201">
        <f>'SI-data'!S21</f>
        <v>688</v>
      </c>
      <c r="T17" s="192" t="s">
        <v>40</v>
      </c>
      <c r="U17" s="196">
        <f>'SI-data'!U21</f>
        <v>1.184</v>
      </c>
      <c r="V17" s="120" t="s">
        <v>58</v>
      </c>
      <c r="W17" s="167" t="str">
        <f>'SI-data'!W21</f>
        <v>NCHRP 350 3-11</v>
      </c>
      <c r="X17" s="232" t="s">
        <v>205</v>
      </c>
      <c r="Y17" s="261" t="str">
        <f>'SI-data'!Y21</f>
        <v>SI</v>
      </c>
      <c r="Z17" s="265" t="s">
        <v>146</v>
      </c>
      <c r="AD17" s="53"/>
      <c r="AE17" s="53"/>
      <c r="AF17" s="29"/>
      <c r="AG17" s="40"/>
      <c r="AH17" s="32"/>
      <c r="AI17" s="45"/>
      <c r="AJ17" s="32"/>
      <c r="AK17" s="29"/>
      <c r="AL17" s="29"/>
      <c r="AM17" s="29"/>
      <c r="AN17" s="29"/>
      <c r="AO17" s="35"/>
      <c r="AP17" s="29"/>
      <c r="AQ17" s="29"/>
      <c r="AR17" s="32"/>
      <c r="AS17" s="29"/>
      <c r="AT17" s="29"/>
      <c r="AU17" s="39"/>
      <c r="AV17" s="32"/>
      <c r="AW17" s="30"/>
      <c r="AX17" s="29"/>
      <c r="AY17" s="29"/>
      <c r="AZ17" s="29"/>
      <c r="BA17" s="50"/>
    </row>
    <row r="18" spans="1:53" s="27" customFormat="1" ht="22.5" customHeight="1">
      <c r="A18" s="132">
        <f t="shared" si="0"/>
        <v>14</v>
      </c>
      <c r="B18" s="132" t="str">
        <f>'SI-data'!B22</f>
        <v>12 gauge</v>
      </c>
      <c r="C18" s="164" t="s">
        <v>35</v>
      </c>
      <c r="D18" s="165" t="s">
        <v>27</v>
      </c>
      <c r="E18" s="167">
        <v>2002</v>
      </c>
      <c r="F18" s="188">
        <f>'SI-data'!F22</f>
        <v>706</v>
      </c>
      <c r="G18" s="173" t="str">
        <f t="shared" si="1"/>
        <v>mm</v>
      </c>
      <c r="H18" s="175"/>
      <c r="I18" s="221">
        <f>'SI-data'!I22</f>
        <v>1830</v>
      </c>
      <c r="J18" s="192" t="s">
        <v>130</v>
      </c>
      <c r="K18" s="167" t="str">
        <f>'SI-data'!K22</f>
        <v>W150x13.5</v>
      </c>
      <c r="L18" s="167" t="s">
        <v>54</v>
      </c>
      <c r="M18" s="234">
        <f>'SI-data'!M22</f>
        <v>1905</v>
      </c>
      <c r="N18" s="185" t="s">
        <v>40</v>
      </c>
      <c r="O18" s="225" t="str">
        <f>'SI-data'!O22</f>
        <v>152x203x356</v>
      </c>
      <c r="P18" s="137" t="s">
        <v>69</v>
      </c>
      <c r="Q18" s="201">
        <f>'SI-data'!Q22</f>
        <v>265</v>
      </c>
      <c r="R18" s="192" t="s">
        <v>40</v>
      </c>
      <c r="S18" s="201">
        <f>'SI-data'!S22</f>
        <v>837</v>
      </c>
      <c r="T18" s="192" t="s">
        <v>40</v>
      </c>
      <c r="U18" s="196">
        <f>'SI-data'!U22</f>
        <v>1.2</v>
      </c>
      <c r="V18" s="120" t="s">
        <v>58</v>
      </c>
      <c r="W18" s="167" t="str">
        <f>'SI-data'!W22</f>
        <v>NCHRP 350 3-11</v>
      </c>
      <c r="X18" s="231" t="s">
        <v>9</v>
      </c>
      <c r="Y18" s="261" t="str">
        <f>'SI-data'!Y22</f>
        <v>SI</v>
      </c>
      <c r="Z18" s="265" t="s">
        <v>147</v>
      </c>
      <c r="AD18" s="53"/>
      <c r="AE18" s="53"/>
      <c r="AF18" s="29"/>
      <c r="AG18" s="40"/>
      <c r="AH18" s="32"/>
      <c r="AI18" s="45"/>
      <c r="AJ18" s="32"/>
      <c r="AK18" s="29"/>
      <c r="AL18" s="29"/>
      <c r="AM18" s="29"/>
      <c r="AN18" s="29"/>
      <c r="AO18" s="35"/>
      <c r="AP18" s="32"/>
      <c r="AQ18" s="32"/>
      <c r="AR18" s="32"/>
      <c r="AS18" s="29"/>
      <c r="AT18" s="29"/>
      <c r="AU18" s="39"/>
      <c r="AV18" s="32"/>
      <c r="AW18" s="29"/>
      <c r="AX18" s="32"/>
      <c r="AY18" s="29"/>
      <c r="AZ18" s="29"/>
      <c r="BA18" s="50"/>
    </row>
    <row r="19" spans="1:53" s="27" customFormat="1" ht="22.5" customHeight="1">
      <c r="A19" s="132">
        <f t="shared" si="0"/>
        <v>15</v>
      </c>
      <c r="B19" s="132" t="str">
        <f>'SI-data'!B23</f>
        <v>12 gauge</v>
      </c>
      <c r="C19" s="164" t="s">
        <v>36</v>
      </c>
      <c r="D19" s="165" t="s">
        <v>28</v>
      </c>
      <c r="E19" s="167">
        <v>2002</v>
      </c>
      <c r="F19" s="188">
        <f>'SI-data'!F23</f>
        <v>787</v>
      </c>
      <c r="G19" s="173" t="str">
        <f t="shared" si="1"/>
        <v>mm</v>
      </c>
      <c r="H19" s="120"/>
      <c r="I19" s="221">
        <f>'SI-data'!I23</f>
        <v>1828.8</v>
      </c>
      <c r="J19" s="192" t="s">
        <v>130</v>
      </c>
      <c r="K19" s="167" t="str">
        <f>'SI-data'!K23</f>
        <v>W152x13.4</v>
      </c>
      <c r="L19" s="167" t="s">
        <v>54</v>
      </c>
      <c r="M19" s="234">
        <f>'SI-data'!M23</f>
        <v>1905</v>
      </c>
      <c r="N19" s="185" t="s">
        <v>40</v>
      </c>
      <c r="O19" s="225" t="str">
        <f>'SI-data'!O23</f>
        <v>152x305x356</v>
      </c>
      <c r="P19" s="137" t="s">
        <v>16</v>
      </c>
      <c r="Q19" s="201">
        <f>'SI-data'!Q23</f>
        <v>652</v>
      </c>
      <c r="R19" s="192" t="s">
        <v>40</v>
      </c>
      <c r="S19" s="201">
        <f>'SI-data'!S23</f>
        <v>1094</v>
      </c>
      <c r="T19" s="192" t="s">
        <v>40</v>
      </c>
      <c r="U19" s="196">
        <f>'SI-data'!U23</f>
        <v>1.26</v>
      </c>
      <c r="V19" s="120" t="s">
        <v>58</v>
      </c>
      <c r="W19" s="167" t="str">
        <f>'SI-data'!W23</f>
        <v>NCHRP 350 3-11</v>
      </c>
      <c r="X19" s="232" t="s">
        <v>210</v>
      </c>
      <c r="Y19" s="261" t="str">
        <f>'SI-data'!Y23</f>
        <v>SI/US</v>
      </c>
      <c r="Z19" s="265" t="s">
        <v>148</v>
      </c>
      <c r="AD19" s="53"/>
      <c r="AE19" s="53"/>
      <c r="AF19" s="29"/>
      <c r="AG19" s="40"/>
      <c r="AH19" s="32"/>
      <c r="AI19" s="29"/>
      <c r="AJ19" s="32"/>
      <c r="AK19" s="35"/>
      <c r="AL19" s="29"/>
      <c r="AM19" s="29"/>
      <c r="AN19" s="29"/>
      <c r="AO19" s="35"/>
      <c r="AP19" s="32"/>
      <c r="AQ19" s="32"/>
      <c r="AR19" s="32"/>
      <c r="AS19" s="29"/>
      <c r="AT19" s="29"/>
      <c r="AU19" s="39"/>
      <c r="AV19" s="32"/>
      <c r="AW19" s="32"/>
      <c r="AX19" s="32"/>
      <c r="AY19" s="29"/>
      <c r="AZ19" s="29"/>
      <c r="BA19" s="50"/>
    </row>
    <row r="20" spans="1:53" s="27" customFormat="1" ht="22.5" customHeight="1">
      <c r="A20" s="132">
        <f t="shared" si="0"/>
        <v>16</v>
      </c>
      <c r="B20" s="132" t="str">
        <f>'SI-data'!B24</f>
        <v>12 gauge</v>
      </c>
      <c r="C20" s="164" t="s">
        <v>36</v>
      </c>
      <c r="D20" s="165" t="s">
        <v>30</v>
      </c>
      <c r="E20" s="167">
        <v>2002</v>
      </c>
      <c r="F20" s="188">
        <f>'SI-data'!F24</f>
        <v>787</v>
      </c>
      <c r="G20" s="173" t="str">
        <f t="shared" si="1"/>
        <v>mm</v>
      </c>
      <c r="H20" s="120"/>
      <c r="I20" s="221">
        <f>'SI-data'!I24</f>
        <v>1828.8</v>
      </c>
      <c r="J20" s="192" t="s">
        <v>130</v>
      </c>
      <c r="K20" s="167" t="str">
        <f>'SI-data'!K24</f>
        <v>W152x13.4</v>
      </c>
      <c r="L20" s="167" t="s">
        <v>54</v>
      </c>
      <c r="M20" s="234">
        <f>'SI-data'!M24</f>
        <v>1905</v>
      </c>
      <c r="N20" s="185" t="s">
        <v>40</v>
      </c>
      <c r="O20" s="225" t="str">
        <f>'SI-data'!O24</f>
        <v>152x305x356</v>
      </c>
      <c r="P20" s="137" t="s">
        <v>16</v>
      </c>
      <c r="Q20" s="201">
        <f>'SI-data'!Q24</f>
        <v>611</v>
      </c>
      <c r="R20" s="192" t="s">
        <v>40</v>
      </c>
      <c r="S20" s="201">
        <f>'SI-data'!S24</f>
        <v>1024</v>
      </c>
      <c r="T20" s="192" t="s">
        <v>40</v>
      </c>
      <c r="U20" s="196">
        <f>'SI-data'!U24</f>
        <v>1.453</v>
      </c>
      <c r="V20" s="120" t="s">
        <v>58</v>
      </c>
      <c r="W20" s="167" t="str">
        <f>'SI-data'!W24</f>
        <v>NCHRP 350 3-11</v>
      </c>
      <c r="X20" s="232" t="s">
        <v>210</v>
      </c>
      <c r="Y20" s="261" t="str">
        <f>'SI-data'!Y24</f>
        <v>SI/US</v>
      </c>
      <c r="Z20" s="265" t="s">
        <v>149</v>
      </c>
      <c r="AD20" s="53"/>
      <c r="AE20" s="53"/>
      <c r="AF20" s="29"/>
      <c r="AG20" s="40"/>
      <c r="AH20" s="32"/>
      <c r="AI20" s="32"/>
      <c r="AJ20" s="32"/>
      <c r="AK20" s="32"/>
      <c r="AL20" s="29"/>
      <c r="AM20" s="29"/>
      <c r="AN20" s="29"/>
      <c r="AO20" s="46"/>
      <c r="AP20" s="32"/>
      <c r="AQ20" s="32"/>
      <c r="AR20" s="32"/>
      <c r="AS20" s="29"/>
      <c r="AT20" s="29"/>
      <c r="AU20" s="39"/>
      <c r="AV20" s="32"/>
      <c r="AW20" s="32"/>
      <c r="AX20" s="32"/>
      <c r="AY20" s="29"/>
      <c r="AZ20" s="29"/>
      <c r="BA20" s="50"/>
    </row>
    <row r="21" spans="1:53" s="27" customFormat="1" ht="22.5" customHeight="1">
      <c r="A21" s="132">
        <f t="shared" si="0"/>
        <v>17</v>
      </c>
      <c r="B21" s="132" t="str">
        <f>'SI-data'!B25</f>
        <v>12 gauge</v>
      </c>
      <c r="C21" s="164" t="s">
        <v>36</v>
      </c>
      <c r="D21" s="165" t="s">
        <v>31</v>
      </c>
      <c r="E21" s="167">
        <v>2002</v>
      </c>
      <c r="F21" s="188">
        <f>'SI-data'!F25</f>
        <v>787</v>
      </c>
      <c r="G21" s="173" t="str">
        <f t="shared" si="1"/>
        <v>mm</v>
      </c>
      <c r="H21" s="120"/>
      <c r="I21" s="221">
        <f>'SI-data'!I25</f>
        <v>1828.8</v>
      </c>
      <c r="J21" s="192" t="s">
        <v>130</v>
      </c>
      <c r="K21" s="167" t="str">
        <f>'SI-data'!K25</f>
        <v>W152x13.4</v>
      </c>
      <c r="L21" s="167" t="s">
        <v>54</v>
      </c>
      <c r="M21" s="234">
        <f>'SI-data'!M25</f>
        <v>476.25</v>
      </c>
      <c r="N21" s="185" t="s">
        <v>40</v>
      </c>
      <c r="O21" s="225" t="str">
        <f>'SI-data'!O25</f>
        <v>152x305x356</v>
      </c>
      <c r="P21" s="137" t="s">
        <v>16</v>
      </c>
      <c r="Q21" s="201">
        <f>'SI-data'!Q25</f>
        <v>305</v>
      </c>
      <c r="R21" s="192" t="s">
        <v>40</v>
      </c>
      <c r="S21" s="201">
        <f>'SI-data'!S25</f>
        <v>447</v>
      </c>
      <c r="T21" s="192" t="s">
        <v>40</v>
      </c>
      <c r="U21" s="196">
        <f>'SI-data'!U25</f>
        <v>0.931</v>
      </c>
      <c r="V21" s="120" t="s">
        <v>58</v>
      </c>
      <c r="W21" s="167" t="str">
        <f>'SI-data'!W25</f>
        <v>NCHRP 350 3-11</v>
      </c>
      <c r="X21" s="232" t="s">
        <v>210</v>
      </c>
      <c r="Y21" s="261" t="str">
        <f>'SI-data'!Y25</f>
        <v>SI/US</v>
      </c>
      <c r="Z21" s="265" t="s">
        <v>150</v>
      </c>
      <c r="AD21" s="53"/>
      <c r="AE21" s="53"/>
      <c r="AF21" s="29"/>
      <c r="AG21" s="40"/>
      <c r="AH21" s="32"/>
      <c r="AI21" s="32"/>
      <c r="AJ21" s="32"/>
      <c r="AK21" s="32"/>
      <c r="AL21" s="29"/>
      <c r="AM21" s="29"/>
      <c r="AN21" s="29"/>
      <c r="AO21" s="46"/>
      <c r="AP21" s="32"/>
      <c r="AQ21" s="32"/>
      <c r="AR21" s="32"/>
      <c r="AS21" s="29"/>
      <c r="AT21" s="29"/>
      <c r="AU21" s="39"/>
      <c r="AV21" s="32"/>
      <c r="AW21" s="32"/>
      <c r="AX21" s="32"/>
      <c r="AY21" s="29"/>
      <c r="AZ21" s="29"/>
      <c r="BA21" s="50"/>
    </row>
    <row r="22" spans="1:52" ht="22.5" customHeight="1">
      <c r="A22" s="132">
        <f t="shared" si="0"/>
        <v>18</v>
      </c>
      <c r="B22" s="132" t="str">
        <f>'SI-data'!B26</f>
        <v>12 gauge</v>
      </c>
      <c r="C22" s="164" t="s">
        <v>36</v>
      </c>
      <c r="D22" s="165" t="s">
        <v>32</v>
      </c>
      <c r="E22" s="167">
        <v>2002</v>
      </c>
      <c r="F22" s="188">
        <f>'SI-data'!F26</f>
        <v>706</v>
      </c>
      <c r="G22" s="173" t="str">
        <f t="shared" si="1"/>
        <v>mm</v>
      </c>
      <c r="H22" s="137"/>
      <c r="I22" s="221">
        <f>'SI-data'!I26</f>
        <v>1346.1999999999998</v>
      </c>
      <c r="J22" s="192" t="s">
        <v>130</v>
      </c>
      <c r="K22" s="167" t="str">
        <f>'SI-data'!K26</f>
        <v>W152x13.4</v>
      </c>
      <c r="L22" s="167" t="s">
        <v>54</v>
      </c>
      <c r="M22" s="234">
        <f>'SI-data'!M26</f>
        <v>1905</v>
      </c>
      <c r="N22" s="185" t="s">
        <v>40</v>
      </c>
      <c r="O22" s="225" t="str">
        <f>'SI-data'!O26</f>
        <v>152x203x356</v>
      </c>
      <c r="P22" s="137" t="s">
        <v>8</v>
      </c>
      <c r="Q22" s="201" t="str">
        <f>'SI-data'!Q26</f>
        <v>N/A</v>
      </c>
      <c r="R22" s="192"/>
      <c r="S22" s="201">
        <f>'SI-data'!S26</f>
        <v>970</v>
      </c>
      <c r="T22" s="192" t="s">
        <v>40</v>
      </c>
      <c r="U22" s="196">
        <f>'SI-data'!U26</f>
        <v>1.01</v>
      </c>
      <c r="V22" s="120" t="s">
        <v>58</v>
      </c>
      <c r="W22" s="167" t="str">
        <f>'SI-data'!W26</f>
        <v>NCHRP 350 3-11</v>
      </c>
      <c r="X22" s="232" t="s">
        <v>205</v>
      </c>
      <c r="Y22" s="261" t="str">
        <f>'SI-data'!Y26</f>
        <v>SI/US</v>
      </c>
      <c r="Z22" s="265" t="s">
        <v>151</v>
      </c>
      <c r="AD22" s="53"/>
      <c r="AE22" s="53"/>
      <c r="AF22" s="29"/>
      <c r="AG22" s="32"/>
      <c r="AH22" s="32"/>
      <c r="AI22" s="32"/>
      <c r="AJ22" s="32"/>
      <c r="AK22" s="32"/>
      <c r="AL22" s="29"/>
      <c r="AM22" s="29"/>
      <c r="AN22" s="29"/>
      <c r="AO22" s="46"/>
      <c r="AP22" s="32"/>
      <c r="AQ22" s="32"/>
      <c r="AR22" s="32"/>
      <c r="AS22" s="29"/>
      <c r="AT22" s="29"/>
      <c r="AU22" s="39"/>
      <c r="AV22" s="32"/>
      <c r="AW22" s="32"/>
      <c r="AX22" s="32"/>
      <c r="AY22" s="29"/>
      <c r="AZ22" s="29"/>
    </row>
    <row r="23" spans="1:52" ht="22.5" customHeight="1">
      <c r="A23" s="132">
        <f t="shared" si="0"/>
        <v>19</v>
      </c>
      <c r="B23" s="132" t="str">
        <f>'SI-data'!B27</f>
        <v>12 gauge</v>
      </c>
      <c r="C23" s="164" t="s">
        <v>233</v>
      </c>
      <c r="D23" s="165" t="s">
        <v>276</v>
      </c>
      <c r="E23" s="167">
        <v>2002</v>
      </c>
      <c r="F23" s="188">
        <f>'SI-data'!F27</f>
        <v>706</v>
      </c>
      <c r="G23" s="173" t="str">
        <f t="shared" si="1"/>
        <v>mm</v>
      </c>
      <c r="H23" s="174" t="s">
        <v>202</v>
      </c>
      <c r="I23" s="221">
        <f>'SI-data'!I27</f>
        <v>1830</v>
      </c>
      <c r="J23" s="192" t="s">
        <v>130</v>
      </c>
      <c r="K23" s="167" t="str">
        <f>'SI-data'!K27</f>
        <v>O-post</v>
      </c>
      <c r="L23" s="167" t="s">
        <v>54</v>
      </c>
      <c r="M23" s="234">
        <f>'SI-data'!M27</f>
        <v>1900</v>
      </c>
      <c r="N23" s="185" t="s">
        <v>40</v>
      </c>
      <c r="O23" s="225" t="str">
        <f>'SI-data'!O27</f>
        <v>140x195x360</v>
      </c>
      <c r="P23" s="137" t="s">
        <v>16</v>
      </c>
      <c r="Q23" s="201" t="str">
        <f>'SI-data'!Q27</f>
        <v>N/A</v>
      </c>
      <c r="R23" s="192"/>
      <c r="S23" s="201">
        <f>'SI-data'!S27</f>
        <v>1030</v>
      </c>
      <c r="T23" s="192" t="s">
        <v>40</v>
      </c>
      <c r="U23" s="196" t="str">
        <f>'SI-data'!U27</f>
        <v>N/A</v>
      </c>
      <c r="V23" s="120"/>
      <c r="W23" s="167" t="str">
        <f>'SI-data'!W27</f>
        <v>NCHRP 350 3-11</v>
      </c>
      <c r="X23" s="232" t="s">
        <v>235</v>
      </c>
      <c r="Y23" s="261" t="str">
        <f>'SI-data'!Y27</f>
        <v>SI</v>
      </c>
      <c r="Z23" s="265" t="s">
        <v>238</v>
      </c>
      <c r="AD23" s="53"/>
      <c r="AE23" s="53"/>
      <c r="AF23" s="29"/>
      <c r="AG23" s="32"/>
      <c r="AH23" s="32"/>
      <c r="AI23" s="32"/>
      <c r="AJ23" s="32"/>
      <c r="AK23" s="32"/>
      <c r="AL23" s="29"/>
      <c r="AM23" s="29"/>
      <c r="AN23" s="29"/>
      <c r="AO23" s="46"/>
      <c r="AP23" s="32"/>
      <c r="AQ23" s="32"/>
      <c r="AR23" s="32"/>
      <c r="AS23" s="29"/>
      <c r="AT23" s="29"/>
      <c r="AU23" s="39"/>
      <c r="AV23" s="32"/>
      <c r="AW23" s="32"/>
      <c r="AX23" s="32"/>
      <c r="AY23" s="29"/>
      <c r="AZ23" s="29"/>
    </row>
    <row r="24" spans="1:52" ht="22.5" customHeight="1">
      <c r="A24" s="132">
        <f t="shared" si="0"/>
        <v>20</v>
      </c>
      <c r="B24" s="132" t="str">
        <f>'SI-data'!B28</f>
        <v>12 gauge</v>
      </c>
      <c r="C24" s="164" t="s">
        <v>233</v>
      </c>
      <c r="D24" s="165" t="s">
        <v>277</v>
      </c>
      <c r="E24" s="167">
        <v>2002</v>
      </c>
      <c r="F24" s="188">
        <f>'SI-data'!F28</f>
        <v>706</v>
      </c>
      <c r="G24" s="173" t="str">
        <f t="shared" si="1"/>
        <v>mm</v>
      </c>
      <c r="H24" s="174" t="s">
        <v>202</v>
      </c>
      <c r="I24" s="221">
        <f>'SI-data'!I28</f>
        <v>1830</v>
      </c>
      <c r="J24" s="192" t="s">
        <v>130</v>
      </c>
      <c r="K24" s="167" t="str">
        <f>'SI-data'!K28</f>
        <v>O-post</v>
      </c>
      <c r="L24" s="167" t="s">
        <v>54</v>
      </c>
      <c r="M24" s="234">
        <f>'SI-data'!M28</f>
        <v>1900</v>
      </c>
      <c r="N24" s="185" t="s">
        <v>40</v>
      </c>
      <c r="O24" s="225" t="str">
        <f>'SI-data'!O28</f>
        <v>140x195x360</v>
      </c>
      <c r="P24" s="137" t="s">
        <v>16</v>
      </c>
      <c r="Q24" s="201" t="str">
        <f>'SI-data'!Q28</f>
        <v>N/A</v>
      </c>
      <c r="R24" s="192"/>
      <c r="S24" s="201">
        <f>'SI-data'!S28</f>
        <v>1110</v>
      </c>
      <c r="T24" s="192" t="s">
        <v>40</v>
      </c>
      <c r="U24" s="196" t="str">
        <f>'SI-data'!U28</f>
        <v>N/A</v>
      </c>
      <c r="V24" s="120"/>
      <c r="W24" s="167" t="str">
        <f>'SI-data'!W28</f>
        <v>NCHRP 350 3-11</v>
      </c>
      <c r="X24" s="232" t="s">
        <v>237</v>
      </c>
      <c r="Y24" s="261" t="str">
        <f>'SI-data'!Y28</f>
        <v>SI</v>
      </c>
      <c r="Z24" s="265" t="s">
        <v>239</v>
      </c>
      <c r="AD24" s="53"/>
      <c r="AE24" s="53"/>
      <c r="AF24" s="29"/>
      <c r="AG24" s="32"/>
      <c r="AH24" s="32"/>
      <c r="AI24" s="32"/>
      <c r="AJ24" s="32"/>
      <c r="AK24" s="32"/>
      <c r="AL24" s="29"/>
      <c r="AM24" s="29"/>
      <c r="AN24" s="29"/>
      <c r="AO24" s="46"/>
      <c r="AP24" s="32"/>
      <c r="AQ24" s="32"/>
      <c r="AR24" s="32"/>
      <c r="AS24" s="29"/>
      <c r="AT24" s="29"/>
      <c r="AU24" s="39"/>
      <c r="AV24" s="32"/>
      <c r="AW24" s="32"/>
      <c r="AX24" s="32"/>
      <c r="AY24" s="29"/>
      <c r="AZ24" s="29"/>
    </row>
    <row r="25" spans="1:52" ht="29.25" customHeight="1">
      <c r="A25" s="132">
        <f t="shared" si="0"/>
        <v>21</v>
      </c>
      <c r="B25" s="132" t="str">
        <f>'SI-data'!B29</f>
        <v>12 gauge</v>
      </c>
      <c r="C25" s="164" t="s">
        <v>67</v>
      </c>
      <c r="D25" s="165" t="s">
        <v>33</v>
      </c>
      <c r="E25" s="167">
        <v>2003</v>
      </c>
      <c r="F25" s="188">
        <f>'SI-data'!F29</f>
        <v>706</v>
      </c>
      <c r="G25" s="173" t="str">
        <f>IF(F25&lt;50,"in","mm")</f>
        <v>mm</v>
      </c>
      <c r="H25" s="174" t="s">
        <v>202</v>
      </c>
      <c r="I25" s="221">
        <f>'SI-data'!I29</f>
        <v>1600</v>
      </c>
      <c r="J25" s="192" t="s">
        <v>130</v>
      </c>
      <c r="K25" s="167" t="str">
        <f>'SI-data'!K29</f>
        <v>HALCO-X-44</v>
      </c>
      <c r="L25" s="167" t="s">
        <v>54</v>
      </c>
      <c r="M25" s="234">
        <f>'SI-data'!M29</f>
        <v>1900</v>
      </c>
      <c r="N25" s="185" t="s">
        <v>40</v>
      </c>
      <c r="O25" s="225" t="str">
        <f>'SI-data'!O29</f>
        <v>155x200x360</v>
      </c>
      <c r="P25" s="137" t="s">
        <v>22</v>
      </c>
      <c r="Q25" s="201">
        <f>'SI-data'!Q29</f>
        <v>600</v>
      </c>
      <c r="R25" s="192" t="s">
        <v>40</v>
      </c>
      <c r="S25" s="201">
        <f>'SI-data'!S29</f>
        <v>700</v>
      </c>
      <c r="T25" s="192" t="s">
        <v>40</v>
      </c>
      <c r="U25" s="196" t="str">
        <f>'SI-data'!U29</f>
        <v>N/A</v>
      </c>
      <c r="V25" s="137"/>
      <c r="W25" s="167" t="str">
        <f>'SI-data'!W29</f>
        <v>NCHRP 350 3-11</v>
      </c>
      <c r="X25" s="232" t="s">
        <v>208</v>
      </c>
      <c r="Y25" s="261" t="str">
        <f>'SI-data'!Y29</f>
        <v>SI</v>
      </c>
      <c r="Z25" s="265" t="s">
        <v>152</v>
      </c>
      <c r="AD25" s="48"/>
      <c r="AE25" s="49"/>
      <c r="AF25" s="29"/>
      <c r="AG25" s="34"/>
      <c r="AH25" s="29"/>
      <c r="AI25" s="29"/>
      <c r="AJ25" s="29"/>
      <c r="AK25" s="29"/>
      <c r="AL25" s="29"/>
      <c r="AM25" s="29"/>
      <c r="AN25" s="29"/>
      <c r="AO25" s="35"/>
      <c r="AP25" s="29"/>
      <c r="AQ25" s="29"/>
      <c r="AR25" s="29"/>
      <c r="AS25" s="29"/>
      <c r="AT25" s="29"/>
      <c r="AU25" s="39"/>
      <c r="AV25" s="29"/>
      <c r="AW25" s="29"/>
      <c r="AX25" s="29"/>
      <c r="AY25" s="29"/>
      <c r="AZ25" s="29"/>
    </row>
    <row r="26" spans="1:52" ht="22.5" customHeight="1">
      <c r="A26" s="132">
        <f t="shared" si="0"/>
        <v>22</v>
      </c>
      <c r="B26" s="132" t="str">
        <f>'SI-data'!B30</f>
        <v>12 gauge</v>
      </c>
      <c r="C26" s="164" t="s">
        <v>36</v>
      </c>
      <c r="D26" s="165" t="s">
        <v>70</v>
      </c>
      <c r="E26" s="167">
        <v>2004</v>
      </c>
      <c r="F26" s="188">
        <f>'SI-data'!F30</f>
        <v>787</v>
      </c>
      <c r="G26" s="173" t="str">
        <f t="shared" si="1"/>
        <v>mm</v>
      </c>
      <c r="H26" s="137"/>
      <c r="I26" s="221">
        <f>'SI-data'!I30</f>
        <v>1828.8</v>
      </c>
      <c r="J26" s="192" t="s">
        <v>130</v>
      </c>
      <c r="K26" s="167" t="str">
        <f>'SI-data'!K30</f>
        <v>W152x13.4</v>
      </c>
      <c r="L26" s="167" t="s">
        <v>54</v>
      </c>
      <c r="M26" s="234">
        <f>'SI-data'!M30</f>
        <v>1905</v>
      </c>
      <c r="N26" s="185" t="s">
        <v>40</v>
      </c>
      <c r="O26" s="225" t="str">
        <f>'SI-data'!O30</f>
        <v>152x305x362</v>
      </c>
      <c r="P26" s="137" t="s">
        <v>11</v>
      </c>
      <c r="Q26" s="201">
        <f>'SI-data'!Q30</f>
        <v>1089</v>
      </c>
      <c r="R26" s="192" t="s">
        <v>40</v>
      </c>
      <c r="S26" s="201">
        <f>'SI-data'!S30</f>
        <v>1447</v>
      </c>
      <c r="T26" s="192" t="s">
        <v>40</v>
      </c>
      <c r="U26" s="196">
        <f>'SI-data'!U30</f>
        <v>1.456</v>
      </c>
      <c r="V26" s="120" t="s">
        <v>58</v>
      </c>
      <c r="W26" s="167" t="str">
        <f>'SI-data'!W30</f>
        <v>MASH 3-11</v>
      </c>
      <c r="X26" s="231" t="s">
        <v>9</v>
      </c>
      <c r="Y26" s="261" t="str">
        <f>'SI-data'!Y30</f>
        <v>SI/US</v>
      </c>
      <c r="Z26" s="265" t="s">
        <v>153</v>
      </c>
      <c r="AD26" s="48"/>
      <c r="AE26" s="49"/>
      <c r="AF26" s="29"/>
      <c r="AG26" s="34"/>
      <c r="AH26" s="29"/>
      <c r="AI26" s="29"/>
      <c r="AJ26" s="29"/>
      <c r="AK26" s="29"/>
      <c r="AL26" s="29"/>
      <c r="AM26" s="29"/>
      <c r="AN26" s="29"/>
      <c r="AO26" s="35"/>
      <c r="AP26" s="29"/>
      <c r="AQ26" s="29"/>
      <c r="AR26" s="29"/>
      <c r="AS26" s="29"/>
      <c r="AT26" s="29"/>
      <c r="AU26" s="39"/>
      <c r="AV26" s="29"/>
      <c r="AW26" s="29"/>
      <c r="AX26" s="29"/>
      <c r="AY26" s="29"/>
      <c r="AZ26" s="29"/>
    </row>
    <row r="27" spans="1:52" ht="22.5" customHeight="1">
      <c r="A27" s="132">
        <f t="shared" si="0"/>
        <v>23</v>
      </c>
      <c r="B27" s="132" t="str">
        <f>'SI-data'!B31</f>
        <v>12 gauge</v>
      </c>
      <c r="C27" s="164" t="s">
        <v>36</v>
      </c>
      <c r="D27" s="165" t="s">
        <v>72</v>
      </c>
      <c r="E27" s="167">
        <v>2004</v>
      </c>
      <c r="F27" s="188">
        <f>'SI-data'!F31</f>
        <v>787</v>
      </c>
      <c r="G27" s="173" t="str">
        <f t="shared" si="1"/>
        <v>mm</v>
      </c>
      <c r="H27" s="137"/>
      <c r="I27" s="221">
        <f>'SI-data'!I31</f>
        <v>1828.8</v>
      </c>
      <c r="J27" s="192" t="s">
        <v>130</v>
      </c>
      <c r="K27" s="167" t="str">
        <f>'SI-data'!K31</f>
        <v>W152x13.4</v>
      </c>
      <c r="L27" s="167" t="s">
        <v>54</v>
      </c>
      <c r="M27" s="234">
        <f>'SI-data'!M31</f>
        <v>1905</v>
      </c>
      <c r="N27" s="185" t="s">
        <v>40</v>
      </c>
      <c r="O27" s="225" t="str">
        <f>'SI-data'!O31</f>
        <v>152x305x362</v>
      </c>
      <c r="P27" s="137" t="s">
        <v>11</v>
      </c>
      <c r="Q27" s="201">
        <f>'SI-data'!Q31</f>
        <v>803</v>
      </c>
      <c r="R27" s="192" t="s">
        <v>40</v>
      </c>
      <c r="S27" s="201">
        <f>'SI-data'!S31</f>
        <v>1114</v>
      </c>
      <c r="T27" s="192" t="s">
        <v>40</v>
      </c>
      <c r="U27" s="196">
        <f>'SI-data'!U31</f>
        <v>1.234</v>
      </c>
      <c r="V27" s="120" t="s">
        <v>58</v>
      </c>
      <c r="W27" s="167" t="str">
        <f>'SI-data'!W31</f>
        <v>MASH 3-11</v>
      </c>
      <c r="X27" s="231" t="s">
        <v>9</v>
      </c>
      <c r="Y27" s="261" t="str">
        <f>'SI-data'!Y31</f>
        <v>SI/US</v>
      </c>
      <c r="Z27" s="265" t="s">
        <v>150</v>
      </c>
      <c r="AD27" s="48"/>
      <c r="AE27" s="49"/>
      <c r="AF27" s="29"/>
      <c r="AG27" s="34"/>
      <c r="AH27" s="29"/>
      <c r="AI27" s="29"/>
      <c r="AJ27" s="29"/>
      <c r="AK27" s="29"/>
      <c r="AL27" s="29"/>
      <c r="AM27" s="29"/>
      <c r="AN27" s="29"/>
      <c r="AO27" s="35"/>
      <c r="AP27" s="29"/>
      <c r="AQ27" s="29"/>
      <c r="AR27" s="29"/>
      <c r="AS27" s="29"/>
      <c r="AT27" s="29"/>
      <c r="AU27" s="39"/>
      <c r="AV27" s="29"/>
      <c r="AW27" s="29"/>
      <c r="AX27" s="29"/>
      <c r="AY27" s="29"/>
      <c r="AZ27" s="29"/>
    </row>
    <row r="28" spans="1:52" ht="22.5" customHeight="1">
      <c r="A28" s="132">
        <f t="shared" si="0"/>
        <v>24</v>
      </c>
      <c r="B28" s="132" t="str">
        <f>'SI-data'!B32</f>
        <v>12 gauge</v>
      </c>
      <c r="C28" s="164" t="s">
        <v>36</v>
      </c>
      <c r="D28" s="165" t="s">
        <v>74</v>
      </c>
      <c r="E28" s="167">
        <v>2005</v>
      </c>
      <c r="F28" s="188">
        <f>'SI-data'!F32</f>
        <v>706</v>
      </c>
      <c r="G28" s="173" t="str">
        <f t="shared" si="1"/>
        <v>mm</v>
      </c>
      <c r="H28" s="137"/>
      <c r="I28" s="221">
        <f>'SI-data'!I32</f>
        <v>1828.8</v>
      </c>
      <c r="J28" s="192" t="s">
        <v>130</v>
      </c>
      <c r="K28" s="167" t="str">
        <f>'SI-data'!K32</f>
        <v>W152x13.4</v>
      </c>
      <c r="L28" s="167" t="s">
        <v>54</v>
      </c>
      <c r="M28" s="234">
        <f>'SI-data'!M32</f>
        <v>1905</v>
      </c>
      <c r="N28" s="185" t="s">
        <v>40</v>
      </c>
      <c r="O28" s="225" t="str">
        <f>'SI-data'!O32</f>
        <v>152x203x362</v>
      </c>
      <c r="P28" s="137" t="s">
        <v>8</v>
      </c>
      <c r="Q28" s="201">
        <f>'SI-data'!Q32</f>
        <v>845</v>
      </c>
      <c r="R28" s="192" t="s">
        <v>40</v>
      </c>
      <c r="S28" s="201">
        <f>'SI-data'!S32</f>
        <v>1196</v>
      </c>
      <c r="T28" s="192" t="s">
        <v>40</v>
      </c>
      <c r="U28" s="196">
        <f>'SI-data'!U32</f>
        <v>1.395</v>
      </c>
      <c r="V28" s="120" t="s">
        <v>58</v>
      </c>
      <c r="W28" s="167" t="str">
        <f>'SI-data'!W32</f>
        <v>MASH 3-11</v>
      </c>
      <c r="X28" s="231" t="s">
        <v>9</v>
      </c>
      <c r="Y28" s="261" t="str">
        <f>'SI-data'!Y32</f>
        <v>SI</v>
      </c>
      <c r="Z28" s="264" t="s">
        <v>73</v>
      </c>
      <c r="AD28" s="48"/>
      <c r="AE28" s="49"/>
      <c r="AF28" s="29"/>
      <c r="AG28" s="34"/>
      <c r="AH28" s="29"/>
      <c r="AI28" s="29"/>
      <c r="AJ28" s="29"/>
      <c r="AK28" s="29"/>
      <c r="AL28" s="29"/>
      <c r="AM28" s="29"/>
      <c r="AN28" s="29"/>
      <c r="AO28" s="35"/>
      <c r="AP28" s="29"/>
      <c r="AQ28" s="29"/>
      <c r="AR28" s="29"/>
      <c r="AS28" s="29"/>
      <c r="AT28" s="29"/>
      <c r="AU28" s="39"/>
      <c r="AV28" s="29"/>
      <c r="AW28" s="29"/>
      <c r="AX28" s="29"/>
      <c r="AY28" s="29"/>
      <c r="AZ28" s="29"/>
    </row>
    <row r="29" spans="1:52" ht="22.5" customHeight="1">
      <c r="A29" s="132">
        <f t="shared" si="0"/>
        <v>25</v>
      </c>
      <c r="B29" s="132" t="str">
        <f>'SI-data'!B33</f>
        <v>12 gauge</v>
      </c>
      <c r="C29" s="164" t="s">
        <v>35</v>
      </c>
      <c r="D29" s="165" t="s">
        <v>77</v>
      </c>
      <c r="E29" s="167">
        <v>2005</v>
      </c>
      <c r="F29" s="188">
        <f>'SI-data'!F33</f>
        <v>787</v>
      </c>
      <c r="G29" s="173" t="str">
        <f t="shared" si="1"/>
        <v>mm</v>
      </c>
      <c r="H29" s="137"/>
      <c r="I29" s="221">
        <f>'SI-data'!I33</f>
        <v>1828.8</v>
      </c>
      <c r="J29" s="192" t="s">
        <v>130</v>
      </c>
      <c r="K29" s="167" t="str">
        <f>'SI-data'!K33</f>
        <v>W152×12.6</v>
      </c>
      <c r="L29" s="167" t="s">
        <v>75</v>
      </c>
      <c r="M29" s="234">
        <f>'SI-data'!M33</f>
        <v>1905</v>
      </c>
      <c r="N29" s="185" t="s">
        <v>40</v>
      </c>
      <c r="O29" s="225" t="str">
        <f>'SI-data'!O33</f>
        <v>N/A</v>
      </c>
      <c r="P29" s="137"/>
      <c r="Q29" s="201">
        <f>'SI-data'!Q33</f>
        <v>730</v>
      </c>
      <c r="R29" s="192" t="s">
        <v>40</v>
      </c>
      <c r="S29" s="201">
        <f>'SI-data'!S33</f>
        <v>1040</v>
      </c>
      <c r="T29" s="192" t="s">
        <v>40</v>
      </c>
      <c r="U29" s="196">
        <f>'SI-data'!U33</f>
        <v>1.12</v>
      </c>
      <c r="V29" s="120" t="s">
        <v>58</v>
      </c>
      <c r="W29" s="167" t="str">
        <f>'SI-data'!W33</f>
        <v>MASH 3-11</v>
      </c>
      <c r="X29" s="232" t="s">
        <v>211</v>
      </c>
      <c r="Y29" s="261" t="str">
        <f>'SI-data'!Y33</f>
        <v>US</v>
      </c>
      <c r="Z29" s="265" t="s">
        <v>154</v>
      </c>
      <c r="AD29" s="48"/>
      <c r="AE29" s="49"/>
      <c r="AF29" s="29"/>
      <c r="AG29" s="34"/>
      <c r="AH29" s="29"/>
      <c r="AI29" s="29"/>
      <c r="AJ29" s="29"/>
      <c r="AK29" s="29"/>
      <c r="AL29" s="29"/>
      <c r="AM29" s="29"/>
      <c r="AN29" s="29"/>
      <c r="AO29" s="35"/>
      <c r="AP29" s="29"/>
      <c r="AQ29" s="29"/>
      <c r="AR29" s="29"/>
      <c r="AS29" s="29"/>
      <c r="AT29" s="29"/>
      <c r="AU29" s="39"/>
      <c r="AV29" s="29"/>
      <c r="AW29" s="29"/>
      <c r="AX29" s="29"/>
      <c r="AY29" s="29"/>
      <c r="AZ29" s="29"/>
    </row>
    <row r="30" spans="1:26" ht="22.5" customHeight="1">
      <c r="A30" s="132">
        <f t="shared" si="0"/>
        <v>26</v>
      </c>
      <c r="B30" s="132" t="str">
        <f>'SI-data'!B34</f>
        <v>12 gauge</v>
      </c>
      <c r="C30" s="164" t="s">
        <v>35</v>
      </c>
      <c r="D30" s="165" t="s">
        <v>78</v>
      </c>
      <c r="E30" s="167">
        <v>2006</v>
      </c>
      <c r="F30" s="188">
        <f>'SI-data'!F34</f>
        <v>737</v>
      </c>
      <c r="G30" s="173" t="str">
        <f t="shared" si="1"/>
        <v>mm</v>
      </c>
      <c r="H30" s="137"/>
      <c r="I30" s="221">
        <f>'SI-data'!I34</f>
        <v>1800</v>
      </c>
      <c r="J30" s="192" t="s">
        <v>130</v>
      </c>
      <c r="K30" s="167" t="str">
        <f>'SI-data'!K34</f>
        <v>W150×14</v>
      </c>
      <c r="L30" s="167" t="s">
        <v>75</v>
      </c>
      <c r="M30" s="234">
        <f>'SI-data'!M34</f>
        <v>1900</v>
      </c>
      <c r="N30" s="185" t="s">
        <v>40</v>
      </c>
      <c r="O30" s="225" t="str">
        <f>'SI-data'!O34</f>
        <v>N/A</v>
      </c>
      <c r="P30" s="137"/>
      <c r="Q30" s="201">
        <f>'SI-data'!Q34</f>
        <v>730</v>
      </c>
      <c r="R30" s="192" t="s">
        <v>40</v>
      </c>
      <c r="S30" s="201">
        <f>'SI-data'!S34</f>
        <v>950</v>
      </c>
      <c r="T30" s="192" t="s">
        <v>40</v>
      </c>
      <c r="U30" s="196">
        <f>'SI-data'!U34</f>
        <v>1.23</v>
      </c>
      <c r="V30" s="120" t="s">
        <v>58</v>
      </c>
      <c r="W30" s="167" t="str">
        <f>'SI-data'!W34</f>
        <v>NCHRP 350 3-11</v>
      </c>
      <c r="X30" s="231" t="s">
        <v>9</v>
      </c>
      <c r="Y30" s="261" t="str">
        <f>'SI-data'!Y34</f>
        <v>SI/US</v>
      </c>
      <c r="Z30" s="265" t="s">
        <v>155</v>
      </c>
    </row>
    <row r="31" spans="1:26" ht="22.5" customHeight="1">
      <c r="A31" s="132">
        <f t="shared" si="0"/>
        <v>27</v>
      </c>
      <c r="B31" s="132" t="str">
        <f>'SI-data'!B35</f>
        <v>12 gauge</v>
      </c>
      <c r="C31" s="164" t="s">
        <v>233</v>
      </c>
      <c r="D31" s="165" t="s">
        <v>81</v>
      </c>
      <c r="E31" s="167">
        <v>2006</v>
      </c>
      <c r="F31" s="188">
        <f>'SI-data'!F35</f>
        <v>787</v>
      </c>
      <c r="G31" s="173" t="str">
        <f t="shared" si="1"/>
        <v>mm</v>
      </c>
      <c r="H31" s="137"/>
      <c r="I31" s="221">
        <f>'SI-data'!I35</f>
        <v>1828.8</v>
      </c>
      <c r="J31" s="192" t="s">
        <v>130</v>
      </c>
      <c r="K31" s="167" t="str">
        <f>'SI-data'!K35</f>
        <v>W152×12.6</v>
      </c>
      <c r="L31" s="167" t="s">
        <v>54</v>
      </c>
      <c r="M31" s="234">
        <f>'SI-data'!M35</f>
        <v>1905</v>
      </c>
      <c r="N31" s="185" t="s">
        <v>40</v>
      </c>
      <c r="O31" s="225" t="str">
        <f>'SI-data'!O35</f>
        <v>N/A</v>
      </c>
      <c r="P31" s="137"/>
      <c r="Q31" s="201">
        <f>'SI-data'!Q35</f>
        <v>560</v>
      </c>
      <c r="R31" s="192" t="s">
        <v>40</v>
      </c>
      <c r="S31" s="201">
        <f>'SI-data'!S35</f>
        <v>890</v>
      </c>
      <c r="T31" s="192" t="s">
        <v>40</v>
      </c>
      <c r="U31" s="196" t="str">
        <f>'SI-data'!U35</f>
        <v>N/A</v>
      </c>
      <c r="V31" s="137"/>
      <c r="W31" s="167" t="str">
        <f>'SI-data'!W35</f>
        <v>MASH 3-11</v>
      </c>
      <c r="X31" s="232" t="s">
        <v>212</v>
      </c>
      <c r="Y31" s="261" t="str">
        <f>'SI-data'!Y35</f>
        <v>US</v>
      </c>
      <c r="Z31" s="265" t="s">
        <v>156</v>
      </c>
    </row>
    <row r="32" spans="1:26" ht="22.5" customHeight="1">
      <c r="A32" s="132">
        <f t="shared" si="0"/>
        <v>28</v>
      </c>
      <c r="B32" s="132" t="str">
        <f>'SI-data'!B36</f>
        <v>12 gauge</v>
      </c>
      <c r="C32" s="164" t="s">
        <v>36</v>
      </c>
      <c r="D32" s="165" t="s">
        <v>82</v>
      </c>
      <c r="E32" s="167">
        <v>2006</v>
      </c>
      <c r="F32" s="188">
        <f>'SI-data'!F36</f>
        <v>788</v>
      </c>
      <c r="G32" s="173" t="str">
        <f t="shared" si="1"/>
        <v>mm</v>
      </c>
      <c r="H32" s="137"/>
      <c r="I32" s="221">
        <f>'SI-data'!I36</f>
        <v>1753</v>
      </c>
      <c r="J32" s="192" t="s">
        <v>130</v>
      </c>
      <c r="K32" s="167" t="str">
        <f>'SI-data'!K36</f>
        <v>184 mm dia.</v>
      </c>
      <c r="L32" s="206" t="s">
        <v>246</v>
      </c>
      <c r="M32" s="234">
        <f>'SI-data'!M36</f>
        <v>1905</v>
      </c>
      <c r="N32" s="185" t="s">
        <v>40</v>
      </c>
      <c r="O32" s="225" t="str">
        <f>'SI-data'!O36</f>
        <v>152x203x362</v>
      </c>
      <c r="P32" s="137" t="s">
        <v>8</v>
      </c>
      <c r="Q32" s="201">
        <f>'SI-data'!Q36</f>
        <v>902</v>
      </c>
      <c r="R32" s="192" t="s">
        <v>40</v>
      </c>
      <c r="S32" s="201">
        <f>'SI-data'!S36</f>
        <v>1529</v>
      </c>
      <c r="T32" s="192" t="s">
        <v>40</v>
      </c>
      <c r="U32" s="196">
        <f>'SI-data'!U36</f>
        <v>1.531</v>
      </c>
      <c r="V32" s="120" t="s">
        <v>58</v>
      </c>
      <c r="W32" s="167" t="str">
        <f>'SI-data'!W36</f>
        <v>NCHRP 350 3-11</v>
      </c>
      <c r="X32" s="232" t="s">
        <v>213</v>
      </c>
      <c r="Y32" s="261" t="str">
        <f>'SI-data'!Y36</f>
        <v>SI/US</v>
      </c>
      <c r="Z32" s="266" t="s">
        <v>157</v>
      </c>
    </row>
    <row r="33" spans="1:26" ht="22.5" customHeight="1">
      <c r="A33" s="132"/>
      <c r="B33" s="132"/>
      <c r="C33" s="164"/>
      <c r="D33" s="165"/>
      <c r="E33" s="167"/>
      <c r="F33" s="188"/>
      <c r="G33" s="173"/>
      <c r="H33" s="137"/>
      <c r="I33" s="221"/>
      <c r="J33" s="192"/>
      <c r="K33" s="167"/>
      <c r="L33" s="206"/>
      <c r="M33" s="234"/>
      <c r="N33" s="185"/>
      <c r="O33" s="225" t="str">
        <f>'SI-data'!O37</f>
        <v>152x127x362</v>
      </c>
      <c r="P33" s="137"/>
      <c r="Q33" s="201"/>
      <c r="R33" s="192"/>
      <c r="S33" s="201"/>
      <c r="T33" s="192"/>
      <c r="U33" s="196"/>
      <c r="V33" s="120"/>
      <c r="W33" s="167"/>
      <c r="X33" s="232"/>
      <c r="Y33" s="261"/>
      <c r="Z33" s="266"/>
    </row>
    <row r="34" spans="1:26" ht="22.5" customHeight="1">
      <c r="A34" s="132">
        <f>A32+1</f>
        <v>29</v>
      </c>
      <c r="B34" s="132" t="str">
        <f>'SI-data'!B38</f>
        <v>12 gauge</v>
      </c>
      <c r="C34" s="164" t="s">
        <v>36</v>
      </c>
      <c r="D34" s="165" t="s">
        <v>83</v>
      </c>
      <c r="E34" s="167">
        <v>2006</v>
      </c>
      <c r="F34" s="188">
        <f>'SI-data'!F38</f>
        <v>788</v>
      </c>
      <c r="G34" s="173" t="str">
        <f t="shared" si="1"/>
        <v>mm</v>
      </c>
      <c r="H34" s="137"/>
      <c r="I34" s="221">
        <f>'SI-data'!I38</f>
        <v>1753</v>
      </c>
      <c r="J34" s="192" t="s">
        <v>130</v>
      </c>
      <c r="K34" s="167" t="str">
        <f>'SI-data'!K38</f>
        <v>203 mm dia.</v>
      </c>
      <c r="L34" s="206" t="s">
        <v>178</v>
      </c>
      <c r="M34" s="234">
        <f>'SI-data'!M38</f>
        <v>1905</v>
      </c>
      <c r="N34" s="185" t="s">
        <v>40</v>
      </c>
      <c r="O34" s="225" t="str">
        <f>'SI-data'!O38</f>
        <v>152x203x362</v>
      </c>
      <c r="P34" s="137" t="s">
        <v>8</v>
      </c>
      <c r="Q34" s="201">
        <f>'SI-data'!Q38</f>
        <v>705</v>
      </c>
      <c r="R34" s="192" t="s">
        <v>40</v>
      </c>
      <c r="S34" s="201">
        <f>'SI-data'!S38</f>
        <v>956</v>
      </c>
      <c r="T34" s="192" t="s">
        <v>40</v>
      </c>
      <c r="U34" s="196">
        <f>'SI-data'!U38</f>
        <v>1.23</v>
      </c>
      <c r="V34" s="120" t="s">
        <v>58</v>
      </c>
      <c r="W34" s="167" t="str">
        <f>'SI-data'!W38</f>
        <v>NCHRP 350 3-11</v>
      </c>
      <c r="X34" s="232" t="s">
        <v>213</v>
      </c>
      <c r="Y34" s="261" t="str">
        <f>'SI-data'!Y38</f>
        <v>SI/US</v>
      </c>
      <c r="Z34" s="266" t="s">
        <v>158</v>
      </c>
    </row>
    <row r="35" spans="1:26" ht="22.5" customHeight="1">
      <c r="A35" s="132"/>
      <c r="B35" s="132"/>
      <c r="C35" s="164"/>
      <c r="D35" s="165"/>
      <c r="E35" s="167"/>
      <c r="F35" s="188"/>
      <c r="G35" s="173"/>
      <c r="H35" s="137"/>
      <c r="I35" s="221"/>
      <c r="J35" s="192"/>
      <c r="K35" s="167"/>
      <c r="L35" s="206"/>
      <c r="M35" s="234"/>
      <c r="N35" s="185"/>
      <c r="O35" s="225" t="str">
        <f>'SI-data'!O39</f>
        <v>152x127x362</v>
      </c>
      <c r="P35" s="137"/>
      <c r="Q35" s="201"/>
      <c r="R35" s="192"/>
      <c r="S35" s="201"/>
      <c r="T35" s="192"/>
      <c r="U35" s="196"/>
      <c r="V35" s="120"/>
      <c r="W35" s="167"/>
      <c r="X35" s="232"/>
      <c r="Y35" s="261"/>
      <c r="Z35" s="266"/>
    </row>
    <row r="36" spans="1:26" ht="22.5" customHeight="1">
      <c r="A36" s="132">
        <f>A34+1</f>
        <v>30</v>
      </c>
      <c r="B36" s="132" t="str">
        <f>'SI-data'!B40</f>
        <v>12 gauge</v>
      </c>
      <c r="C36" s="164" t="s">
        <v>35</v>
      </c>
      <c r="D36" s="165" t="s">
        <v>84</v>
      </c>
      <c r="E36" s="167">
        <v>2007</v>
      </c>
      <c r="F36" s="188">
        <f>'SI-data'!F40</f>
        <v>787</v>
      </c>
      <c r="G36" s="173" t="str">
        <f t="shared" si="1"/>
        <v>mm</v>
      </c>
      <c r="H36" s="137"/>
      <c r="I36" s="221">
        <f>'SI-data'!I40</f>
        <v>1828.8</v>
      </c>
      <c r="J36" s="192" t="s">
        <v>130</v>
      </c>
      <c r="K36" s="167" t="str">
        <f>'SI-data'!K40</f>
        <v>W152×12.6</v>
      </c>
      <c r="L36" s="167" t="s">
        <v>54</v>
      </c>
      <c r="M36" s="234">
        <f>'SI-data'!M40</f>
        <v>1905</v>
      </c>
      <c r="N36" s="185" t="s">
        <v>40</v>
      </c>
      <c r="O36" s="225" t="str">
        <f>'SI-data'!O40</f>
        <v>N/A</v>
      </c>
      <c r="P36" s="137"/>
      <c r="Q36" s="201">
        <f>'SI-data'!Q40</f>
        <v>787</v>
      </c>
      <c r="R36" s="192" t="s">
        <v>40</v>
      </c>
      <c r="S36" s="201">
        <f>'SI-data'!S40</f>
        <v>975.36</v>
      </c>
      <c r="T36" s="192" t="s">
        <v>40</v>
      </c>
      <c r="U36" s="196">
        <f>'SI-data'!U40</f>
        <v>1.03836</v>
      </c>
      <c r="V36" s="120" t="s">
        <v>58</v>
      </c>
      <c r="W36" s="167" t="str">
        <f>'SI-data'!W40</f>
        <v>MASH 3-11</v>
      </c>
      <c r="X36" s="231" t="s">
        <v>9</v>
      </c>
      <c r="Y36" s="261" t="str">
        <f>'SI-data'!Y40</f>
        <v>US</v>
      </c>
      <c r="Z36" s="265" t="s">
        <v>159</v>
      </c>
    </row>
    <row r="37" spans="1:26" ht="22.5" customHeight="1">
      <c r="A37" s="132">
        <f t="shared" si="0"/>
        <v>31</v>
      </c>
      <c r="B37" s="132" t="str">
        <f>'SI-data'!B41</f>
        <v>12 gauge</v>
      </c>
      <c r="C37" s="164" t="s">
        <v>37</v>
      </c>
      <c r="D37" s="165" t="s">
        <v>85</v>
      </c>
      <c r="E37" s="167">
        <v>2007</v>
      </c>
      <c r="F37" s="188">
        <f>'SI-data'!F41</f>
        <v>702</v>
      </c>
      <c r="G37" s="173" t="str">
        <f t="shared" si="1"/>
        <v>mm</v>
      </c>
      <c r="H37" s="137"/>
      <c r="I37" s="221">
        <f>'SI-data'!I41</f>
        <v>1828.8</v>
      </c>
      <c r="J37" s="192" t="s">
        <v>130</v>
      </c>
      <c r="K37" s="167" t="str">
        <f>'SI-data'!K41</f>
        <v>W152×12.6</v>
      </c>
      <c r="L37" s="167" t="s">
        <v>54</v>
      </c>
      <c r="M37" s="234">
        <f>'SI-data'!M41</f>
        <v>1905</v>
      </c>
      <c r="N37" s="185" t="s">
        <v>40</v>
      </c>
      <c r="O37" s="225" t="str">
        <f>'SI-data'!O41</f>
        <v>N/A</v>
      </c>
      <c r="P37" s="137"/>
      <c r="Q37" s="201">
        <f>'SI-data'!Q41</f>
        <v>810</v>
      </c>
      <c r="R37" s="192" t="s">
        <v>40</v>
      </c>
      <c r="S37" s="201">
        <f>'SI-data'!S41</f>
        <v>1320</v>
      </c>
      <c r="T37" s="192" t="s">
        <v>40</v>
      </c>
      <c r="U37" s="196" t="str">
        <f>'SI-data'!U41</f>
        <v>N/A</v>
      </c>
      <c r="V37" s="137"/>
      <c r="W37" s="167" t="str">
        <f>'SI-data'!W41</f>
        <v>MASH 3-11</v>
      </c>
      <c r="X37" s="231" t="s">
        <v>224</v>
      </c>
      <c r="Y37" s="261" t="str">
        <f>'SI-data'!Y41</f>
        <v>US</v>
      </c>
      <c r="Z37" s="265" t="s">
        <v>156</v>
      </c>
    </row>
    <row r="38" spans="1:26" ht="22.5" customHeight="1">
      <c r="A38" s="132">
        <f t="shared" si="0"/>
        <v>32</v>
      </c>
      <c r="B38" s="132" t="str">
        <f>'SI-data'!B42</f>
        <v>12 gauge</v>
      </c>
      <c r="C38" s="164" t="s">
        <v>37</v>
      </c>
      <c r="D38" s="165" t="s">
        <v>86</v>
      </c>
      <c r="E38" s="167">
        <v>2007</v>
      </c>
      <c r="F38" s="188">
        <f>'SI-data'!F42</f>
        <v>702</v>
      </c>
      <c r="G38" s="173" t="str">
        <f t="shared" si="1"/>
        <v>mm</v>
      </c>
      <c r="H38" s="137"/>
      <c r="I38" s="221">
        <f>'SI-data'!I42</f>
        <v>1828.8</v>
      </c>
      <c r="J38" s="192" t="s">
        <v>130</v>
      </c>
      <c r="K38" s="167" t="str">
        <f>'SI-data'!K42</f>
        <v>W152×12.6</v>
      </c>
      <c r="L38" s="167" t="s">
        <v>54</v>
      </c>
      <c r="M38" s="234">
        <f>'SI-data'!M42</f>
        <v>3810</v>
      </c>
      <c r="N38" s="185" t="s">
        <v>40</v>
      </c>
      <c r="O38" s="225" t="str">
        <f>'SI-data'!O42</f>
        <v>N/A</v>
      </c>
      <c r="P38" s="137"/>
      <c r="Q38" s="201">
        <f>'SI-data'!Q42</f>
        <v>530</v>
      </c>
      <c r="R38" s="192" t="s">
        <v>40</v>
      </c>
      <c r="S38" s="201">
        <f>'SI-data'!S42</f>
        <v>1520</v>
      </c>
      <c r="T38" s="192" t="s">
        <v>40</v>
      </c>
      <c r="U38" s="196" t="str">
        <f>'SI-data'!U42</f>
        <v>N/A</v>
      </c>
      <c r="V38" s="137"/>
      <c r="W38" s="167" t="str">
        <f>'SI-data'!W42</f>
        <v>MASH 3-11</v>
      </c>
      <c r="X38" s="231" t="s">
        <v>225</v>
      </c>
      <c r="Y38" s="261" t="str">
        <f>'SI-data'!Y42</f>
        <v>US</v>
      </c>
      <c r="Z38" s="265" t="s">
        <v>156</v>
      </c>
    </row>
    <row r="39" spans="1:26" ht="30">
      <c r="A39" s="132">
        <f t="shared" si="0"/>
        <v>33</v>
      </c>
      <c r="B39" s="132" t="str">
        <f>'SI-data'!B43</f>
        <v>12 gauge</v>
      </c>
      <c r="C39" s="207" t="s">
        <v>88</v>
      </c>
      <c r="D39" s="165">
        <v>57073112</v>
      </c>
      <c r="E39" s="167">
        <v>2007</v>
      </c>
      <c r="F39" s="188">
        <f>'SI-data'!F43</f>
        <v>787</v>
      </c>
      <c r="G39" s="173" t="str">
        <f t="shared" si="1"/>
        <v>mm</v>
      </c>
      <c r="H39" s="137"/>
      <c r="I39" s="221">
        <f>'SI-data'!I43</f>
        <v>1980</v>
      </c>
      <c r="J39" s="192" t="s">
        <v>130</v>
      </c>
      <c r="K39" s="167" t="str">
        <f>'SI-data'!K43</f>
        <v>U-channel Nucor</v>
      </c>
      <c r="L39" s="167" t="s">
        <v>54</v>
      </c>
      <c r="M39" s="234">
        <f>'SI-data'!M43</f>
        <v>1905</v>
      </c>
      <c r="N39" s="185" t="s">
        <v>40</v>
      </c>
      <c r="O39" s="225" t="str">
        <f>'SI-data'!O43</f>
        <v>N/A</v>
      </c>
      <c r="P39" s="137"/>
      <c r="Q39" s="201">
        <f>'SI-data'!Q43</f>
        <v>800</v>
      </c>
      <c r="R39" s="192" t="s">
        <v>40</v>
      </c>
      <c r="S39" s="201">
        <f>'SI-data'!S43</f>
        <v>1050</v>
      </c>
      <c r="T39" s="192" t="s">
        <v>40</v>
      </c>
      <c r="U39" s="196" t="str">
        <f>'SI-data'!U43</f>
        <v>N/A</v>
      </c>
      <c r="V39" s="137"/>
      <c r="W39" s="167" t="str">
        <f>'SI-data'!W43</f>
        <v>MASH 3-11</v>
      </c>
      <c r="X39" s="232" t="s">
        <v>217</v>
      </c>
      <c r="Y39" s="261" t="str">
        <f>'SI-data'!Y43</f>
        <v>SI/US</v>
      </c>
      <c r="Z39" s="265" t="s">
        <v>160</v>
      </c>
    </row>
    <row r="40" spans="1:26" ht="30">
      <c r="A40" s="132">
        <f t="shared" si="0"/>
        <v>34</v>
      </c>
      <c r="B40" s="132" t="str">
        <f>'SI-data'!B44</f>
        <v>12 gauge</v>
      </c>
      <c r="C40" s="207" t="s">
        <v>88</v>
      </c>
      <c r="D40" s="165" t="s">
        <v>89</v>
      </c>
      <c r="E40" s="167">
        <v>2007</v>
      </c>
      <c r="F40" s="188">
        <f>'SI-data'!F44</f>
        <v>686</v>
      </c>
      <c r="G40" s="173" t="str">
        <f t="shared" si="1"/>
        <v>mm</v>
      </c>
      <c r="H40" s="137"/>
      <c r="I40" s="221">
        <f>'SI-data'!I44</f>
        <v>1980</v>
      </c>
      <c r="J40" s="192" t="s">
        <v>130</v>
      </c>
      <c r="K40" s="167" t="str">
        <f>'SI-data'!K44</f>
        <v>U-channel Nucor</v>
      </c>
      <c r="L40" s="167" t="s">
        <v>54</v>
      </c>
      <c r="M40" s="234">
        <f>'SI-data'!M44</f>
        <v>1905</v>
      </c>
      <c r="N40" s="185" t="s">
        <v>40</v>
      </c>
      <c r="O40" s="225" t="str">
        <f>'SI-data'!O44</f>
        <v>102x203x356</v>
      </c>
      <c r="P40" s="137" t="s">
        <v>22</v>
      </c>
      <c r="Q40" s="201">
        <f>'SI-data'!Q44</f>
        <v>900</v>
      </c>
      <c r="R40" s="192" t="s">
        <v>40</v>
      </c>
      <c r="S40" s="201">
        <f>'SI-data'!S44</f>
        <v>1150</v>
      </c>
      <c r="T40" s="192" t="s">
        <v>40</v>
      </c>
      <c r="U40" s="196" t="str">
        <f>'SI-data'!U44</f>
        <v>N/A</v>
      </c>
      <c r="V40" s="137"/>
      <c r="W40" s="167" t="str">
        <f>'SI-data'!W44</f>
        <v>NCHRP 350 3-11</v>
      </c>
      <c r="X40" s="232" t="s">
        <v>217</v>
      </c>
      <c r="Y40" s="261" t="str">
        <f>'SI-data'!Y44</f>
        <v>SI/US</v>
      </c>
      <c r="Z40" s="265" t="s">
        <v>161</v>
      </c>
    </row>
    <row r="41" spans="1:26" ht="30">
      <c r="A41" s="132">
        <f t="shared" si="0"/>
        <v>35</v>
      </c>
      <c r="B41" s="132" t="str">
        <f>'SI-data'!B45</f>
        <v>12 gauge</v>
      </c>
      <c r="C41" s="207" t="s">
        <v>88</v>
      </c>
      <c r="D41" s="165" t="s">
        <v>248</v>
      </c>
      <c r="E41" s="167">
        <v>2008</v>
      </c>
      <c r="F41" s="188">
        <f>'SI-data'!F45</f>
        <v>686</v>
      </c>
      <c r="G41" s="173" t="str">
        <f>IF(F41&lt;50,"in","mm")</f>
        <v>mm</v>
      </c>
      <c r="H41" s="137"/>
      <c r="I41" s="221">
        <f>'SI-data'!I45</f>
        <v>1980</v>
      </c>
      <c r="J41" s="192" t="s">
        <v>130</v>
      </c>
      <c r="K41" s="167" t="str">
        <f>'SI-data'!K45</f>
        <v>U-channel Nucor</v>
      </c>
      <c r="L41" s="167" t="s">
        <v>54</v>
      </c>
      <c r="M41" s="234">
        <f>'SI-data'!M45</f>
        <v>1905</v>
      </c>
      <c r="N41" s="185" t="s">
        <v>40</v>
      </c>
      <c r="O41" s="225" t="str">
        <f>'SI-data'!O45</f>
        <v>102x203x356</v>
      </c>
      <c r="P41" s="137" t="s">
        <v>22</v>
      </c>
      <c r="Q41" s="201">
        <f>'SI-data'!Q45</f>
        <v>980</v>
      </c>
      <c r="R41" s="192" t="s">
        <v>40</v>
      </c>
      <c r="S41" s="201">
        <f>'SI-data'!S45</f>
        <v>1440</v>
      </c>
      <c r="T41" s="192" t="s">
        <v>40</v>
      </c>
      <c r="U41" s="196">
        <f>'SI-data'!U45</f>
        <v>1.65</v>
      </c>
      <c r="V41" s="120" t="s">
        <v>58</v>
      </c>
      <c r="W41" s="167" t="str">
        <f>'SI-data'!W45</f>
        <v>NCHRP 350 3-11</v>
      </c>
      <c r="X41" s="232" t="s">
        <v>249</v>
      </c>
      <c r="Y41" s="261" t="str">
        <f>'SI-data'!Y45</f>
        <v>US</v>
      </c>
      <c r="Z41" s="265" t="s">
        <v>250</v>
      </c>
    </row>
    <row r="42" spans="1:26" ht="22.5" customHeight="1">
      <c r="A42" s="132">
        <f t="shared" si="0"/>
        <v>36</v>
      </c>
      <c r="B42" s="132" t="str">
        <f>'SI-data'!B46</f>
        <v>Thrie Beam</v>
      </c>
      <c r="C42" s="164" t="s">
        <v>35</v>
      </c>
      <c r="D42" s="165" t="s">
        <v>47</v>
      </c>
      <c r="E42" s="167">
        <v>1995</v>
      </c>
      <c r="F42" s="188">
        <f>'SI-data'!F46</f>
        <v>864</v>
      </c>
      <c r="G42" s="173" t="str">
        <f t="shared" si="1"/>
        <v>mm</v>
      </c>
      <c r="H42" s="175"/>
      <c r="I42" s="221">
        <f>'SI-data'!I46</f>
        <v>2063.75</v>
      </c>
      <c r="J42" s="192" t="s">
        <v>130</v>
      </c>
      <c r="K42" s="167" t="str">
        <f>'SI-data'!K46</f>
        <v>W152x13.4</v>
      </c>
      <c r="L42" s="167" t="s">
        <v>54</v>
      </c>
      <c r="M42" s="234">
        <f>'SI-data'!M46</f>
        <v>1900</v>
      </c>
      <c r="N42" s="185" t="s">
        <v>40</v>
      </c>
      <c r="O42" s="225" t="str">
        <f>'SI-data'!O46</f>
        <v>M14×18 in. spacer with cutout</v>
      </c>
      <c r="P42" s="137"/>
      <c r="Q42" s="201">
        <f>'SI-data'!Q46</f>
        <v>610</v>
      </c>
      <c r="R42" s="192" t="s">
        <v>40</v>
      </c>
      <c r="S42" s="201">
        <f>'SI-data'!S46</f>
        <v>1020</v>
      </c>
      <c r="T42" s="192" t="s">
        <v>40</v>
      </c>
      <c r="U42" s="196" t="str">
        <f>'SI-data'!U46</f>
        <v>N/A</v>
      </c>
      <c r="V42" s="137"/>
      <c r="W42" s="167" t="str">
        <f>'SI-data'!W46</f>
        <v>NCHRP 350 3-11 </v>
      </c>
      <c r="X42" s="231" t="s">
        <v>9</v>
      </c>
      <c r="Y42" s="261" t="str">
        <f>'SI-data'!Y46</f>
        <v>SI/US</v>
      </c>
      <c r="Z42" s="236" t="s">
        <v>186</v>
      </c>
    </row>
    <row r="43" spans="1:27" ht="22.5" customHeight="1">
      <c r="A43" s="132">
        <f t="shared" si="0"/>
        <v>37</v>
      </c>
      <c r="B43" s="132" t="str">
        <f>'SI-data'!B47</f>
        <v>Thrie Beam</v>
      </c>
      <c r="C43" s="164" t="s">
        <v>35</v>
      </c>
      <c r="D43" s="219" t="s">
        <v>91</v>
      </c>
      <c r="E43" s="167">
        <v>1998</v>
      </c>
      <c r="F43" s="188">
        <f>'SI-data'!F47</f>
        <v>804</v>
      </c>
      <c r="G43" s="220" t="s">
        <v>40</v>
      </c>
      <c r="H43" s="176" t="s">
        <v>219</v>
      </c>
      <c r="I43" s="221">
        <f>'SI-data'!I47</f>
        <v>2060</v>
      </c>
      <c r="J43" s="192" t="s">
        <v>130</v>
      </c>
      <c r="K43" s="167" t="str">
        <f>'SI-data'!K47</f>
        <v>150x200</v>
      </c>
      <c r="L43" s="167" t="s">
        <v>8</v>
      </c>
      <c r="M43" s="234">
        <f>'SI-data'!M47</f>
        <v>1905</v>
      </c>
      <c r="N43" s="185" t="s">
        <v>40</v>
      </c>
      <c r="O43" s="225" t="str">
        <f>'SI-data'!O47</f>
        <v>150x200x554</v>
      </c>
      <c r="P43" s="137" t="s">
        <v>16</v>
      </c>
      <c r="Q43" s="201">
        <f>'SI-data'!Q47</f>
        <v>390</v>
      </c>
      <c r="R43" s="192" t="s">
        <v>40</v>
      </c>
      <c r="S43" s="201">
        <f>'SI-data'!S47</f>
        <v>676</v>
      </c>
      <c r="T43" s="192" t="s">
        <v>40</v>
      </c>
      <c r="U43" s="196" t="str">
        <f>'SI-data'!U47</f>
        <v>N/A</v>
      </c>
      <c r="V43" s="137"/>
      <c r="W43" s="167" t="str">
        <f>'SI-data'!W47</f>
        <v>NCHRP 350 3-11</v>
      </c>
      <c r="X43" s="231" t="s">
        <v>9</v>
      </c>
      <c r="Y43" s="261" t="str">
        <f>'SI-data'!Y47</f>
        <v>SI</v>
      </c>
      <c r="Z43" s="236" t="s">
        <v>187</v>
      </c>
      <c r="AA43" s="2" t="s">
        <v>220</v>
      </c>
    </row>
    <row r="44" spans="1:27" ht="22.5" customHeight="1">
      <c r="A44" s="132">
        <f t="shared" si="0"/>
        <v>38</v>
      </c>
      <c r="B44" s="132" t="str">
        <f>'SI-data'!B48</f>
        <v>Thrie Beam</v>
      </c>
      <c r="C44" s="164" t="s">
        <v>35</v>
      </c>
      <c r="D44" s="219" t="s">
        <v>92</v>
      </c>
      <c r="E44" s="167">
        <v>1999</v>
      </c>
      <c r="F44" s="188">
        <f>'SI-data'!F48</f>
        <v>804</v>
      </c>
      <c r="G44" s="220" t="s">
        <v>40</v>
      </c>
      <c r="H44" s="176" t="s">
        <v>219</v>
      </c>
      <c r="I44" s="221">
        <f>'SI-data'!I48</f>
        <v>2060</v>
      </c>
      <c r="J44" s="192" t="s">
        <v>130</v>
      </c>
      <c r="K44" s="167" t="str">
        <f>'SI-data'!K48</f>
        <v>W150×14</v>
      </c>
      <c r="L44" s="167" t="s">
        <v>54</v>
      </c>
      <c r="M44" s="234">
        <f>'SI-data'!M48</f>
        <v>1905</v>
      </c>
      <c r="N44" s="185" t="s">
        <v>40</v>
      </c>
      <c r="O44" s="225" t="str">
        <f>'SI-data'!O48</f>
        <v>150x200x554</v>
      </c>
      <c r="P44" s="137" t="s">
        <v>16</v>
      </c>
      <c r="Q44" s="201">
        <f>'SI-data'!Q48</f>
        <v>420</v>
      </c>
      <c r="R44" s="192" t="s">
        <v>40</v>
      </c>
      <c r="S44" s="201">
        <f>'SI-data'!S48</f>
        <v>580</v>
      </c>
      <c r="T44" s="192" t="s">
        <v>40</v>
      </c>
      <c r="U44" s="196" t="str">
        <f>'SI-data'!U48</f>
        <v>N/A</v>
      </c>
      <c r="V44" s="137"/>
      <c r="W44" s="167" t="str">
        <f>'SI-data'!W48</f>
        <v>NCHRP 350 3-11</v>
      </c>
      <c r="X44" s="231" t="s">
        <v>9</v>
      </c>
      <c r="Y44" s="261" t="str">
        <f>'SI-data'!Y48</f>
        <v>SI</v>
      </c>
      <c r="Z44" s="236" t="s">
        <v>95</v>
      </c>
      <c r="AA44" s="2" t="s">
        <v>220</v>
      </c>
    </row>
    <row r="45" spans="1:27" ht="22.5" customHeight="1">
      <c r="A45" s="132">
        <f t="shared" si="0"/>
        <v>39</v>
      </c>
      <c r="B45" s="132" t="str">
        <f>'SI-data'!B49</f>
        <v>Thrie Beam</v>
      </c>
      <c r="C45" s="164" t="s">
        <v>67</v>
      </c>
      <c r="D45" s="219" t="s">
        <v>194</v>
      </c>
      <c r="E45" s="167">
        <v>2004</v>
      </c>
      <c r="F45" s="188">
        <f>'SI-data'!F49</f>
        <v>801</v>
      </c>
      <c r="G45" s="220" t="s">
        <v>40</v>
      </c>
      <c r="H45" s="176"/>
      <c r="I45" s="221">
        <f>'SI-data'!I49</f>
        <v>1800</v>
      </c>
      <c r="J45" s="192" t="s">
        <v>130</v>
      </c>
      <c r="K45" s="167" t="str">
        <f>'SI-data'!K49</f>
        <v>100x140</v>
      </c>
      <c r="L45" s="167" t="s">
        <v>196</v>
      </c>
      <c r="M45" s="234">
        <f>'SI-data'!M49</f>
        <v>2000</v>
      </c>
      <c r="N45" s="185" t="s">
        <v>40</v>
      </c>
      <c r="O45" s="225" t="str">
        <f>'SI-data'!O49</f>
        <v>100x140x550</v>
      </c>
      <c r="P45" s="137" t="s">
        <v>199</v>
      </c>
      <c r="Q45" s="201">
        <f>'SI-data'!Q49</f>
        <v>400</v>
      </c>
      <c r="R45" s="192" t="s">
        <v>40</v>
      </c>
      <c r="S45" s="201">
        <f>'SI-data'!S49</f>
        <v>500</v>
      </c>
      <c r="T45" s="192" t="s">
        <v>40</v>
      </c>
      <c r="U45" s="196" t="str">
        <f>'SI-data'!U49</f>
        <v>N/A</v>
      </c>
      <c r="V45" s="137"/>
      <c r="W45" s="167" t="str">
        <f>'SI-data'!W49</f>
        <v>NCHRP 350 3-11</v>
      </c>
      <c r="X45" s="231" t="s">
        <v>9</v>
      </c>
      <c r="Y45" s="261" t="str">
        <f>'SI-data'!Y49</f>
        <v>SI</v>
      </c>
      <c r="Z45" s="236" t="s">
        <v>201</v>
      </c>
      <c r="AA45" s="2" t="s">
        <v>220</v>
      </c>
    </row>
    <row r="46" spans="1:27" ht="22.5" customHeight="1">
      <c r="A46" s="132">
        <f t="shared" si="0"/>
        <v>40</v>
      </c>
      <c r="B46" s="132" t="str">
        <f>'SI-data'!B50</f>
        <v>Thrie Beam</v>
      </c>
      <c r="C46" s="164" t="s">
        <v>35</v>
      </c>
      <c r="D46" s="219" t="s">
        <v>93</v>
      </c>
      <c r="E46" s="167">
        <v>2006</v>
      </c>
      <c r="F46" s="188">
        <f>'SI-data'!F50</f>
        <v>991</v>
      </c>
      <c r="G46" s="220" t="s">
        <v>40</v>
      </c>
      <c r="H46" s="175"/>
      <c r="I46" s="221">
        <f>'SI-data'!I50</f>
        <v>1828.8</v>
      </c>
      <c r="J46" s="192" t="s">
        <v>130</v>
      </c>
      <c r="K46" s="167" t="str">
        <f>'SI-data'!K50</f>
        <v>W150×14</v>
      </c>
      <c r="L46" s="167" t="s">
        <v>75</v>
      </c>
      <c r="M46" s="234">
        <f>'SI-data'!M50</f>
        <v>1905</v>
      </c>
      <c r="N46" s="185" t="s">
        <v>40</v>
      </c>
      <c r="O46" s="225" t="str">
        <f>'SI-data'!O50</f>
        <v>N/A</v>
      </c>
      <c r="P46" s="137"/>
      <c r="Q46" s="201">
        <f>'SI-data'!Q50</f>
        <v>595</v>
      </c>
      <c r="R46" s="192" t="s">
        <v>40</v>
      </c>
      <c r="S46" s="201">
        <f>'SI-data'!S50</f>
        <v>627</v>
      </c>
      <c r="T46" s="192" t="s">
        <v>40</v>
      </c>
      <c r="U46" s="196">
        <f>'SI-data'!U50</f>
        <v>0.627</v>
      </c>
      <c r="V46" s="137" t="s">
        <v>58</v>
      </c>
      <c r="W46" s="167" t="str">
        <f>'SI-data'!W50</f>
        <v>NCHRP 350 3-11 †</v>
      </c>
      <c r="X46" s="231" t="s">
        <v>9</v>
      </c>
      <c r="Y46" s="261" t="str">
        <f>'SI-data'!Y50</f>
        <v>SI</v>
      </c>
      <c r="Z46" s="236" t="s">
        <v>188</v>
      </c>
      <c r="AA46" s="14" t="s">
        <v>221</v>
      </c>
    </row>
    <row r="47" spans="1:26" ht="22.5" customHeight="1">
      <c r="A47" s="132">
        <f t="shared" si="0"/>
        <v>41</v>
      </c>
      <c r="B47" s="132" t="str">
        <f>'SI-data'!B51</f>
        <v>Thrie Beam</v>
      </c>
      <c r="C47" s="164" t="s">
        <v>37</v>
      </c>
      <c r="D47" s="219" t="s">
        <v>179</v>
      </c>
      <c r="E47" s="167">
        <v>2006</v>
      </c>
      <c r="F47" s="188">
        <f>'SI-data'!F51</f>
        <v>991</v>
      </c>
      <c r="G47" s="220" t="s">
        <v>40</v>
      </c>
      <c r="H47" s="175"/>
      <c r="I47" s="221">
        <f>'SI-data'!I51</f>
        <v>1828.8</v>
      </c>
      <c r="J47" s="192" t="s">
        <v>130</v>
      </c>
      <c r="K47" s="167" t="str">
        <f>'SI-data'!K51</f>
        <v>W152×12.6</v>
      </c>
      <c r="L47" s="167" t="s">
        <v>54</v>
      </c>
      <c r="M47" s="234">
        <f>'SI-data'!M51</f>
        <v>1905</v>
      </c>
      <c r="N47" s="185" t="s">
        <v>40</v>
      </c>
      <c r="O47" s="225" t="str">
        <f>'SI-data'!O51</f>
        <v>N/A</v>
      </c>
      <c r="P47" s="137"/>
      <c r="Q47" s="201">
        <f>'SI-data'!Q51</f>
        <v>860</v>
      </c>
      <c r="R47" s="192" t="s">
        <v>40</v>
      </c>
      <c r="S47" s="201">
        <f>'SI-data'!S51</f>
        <v>1300</v>
      </c>
      <c r="T47" s="192" t="s">
        <v>40</v>
      </c>
      <c r="U47" s="196" t="str">
        <f>'SI-data'!U51</f>
        <v>N/A</v>
      </c>
      <c r="V47" s="137"/>
      <c r="W47" s="167" t="str">
        <f>'SI-data'!W51</f>
        <v>MASH 3-11</v>
      </c>
      <c r="X47" s="232" t="s">
        <v>214</v>
      </c>
      <c r="Y47" s="261" t="str">
        <f>'SI-data'!Y51</f>
        <v>US</v>
      </c>
      <c r="Z47" s="236" t="s">
        <v>156</v>
      </c>
    </row>
    <row r="48" spans="1:26" ht="22.5" customHeight="1">
      <c r="A48" s="132">
        <f t="shared" si="0"/>
        <v>42</v>
      </c>
      <c r="B48" s="132" t="str">
        <f>'SI-data'!B52</f>
        <v>13 gauge</v>
      </c>
      <c r="C48" s="164" t="s">
        <v>36</v>
      </c>
      <c r="D48" s="165" t="s">
        <v>180</v>
      </c>
      <c r="E48" s="167">
        <v>1995</v>
      </c>
      <c r="F48" s="188">
        <f>'SI-data'!F52</f>
        <v>782</v>
      </c>
      <c r="G48" s="220" t="s">
        <v>40</v>
      </c>
      <c r="H48" s="175"/>
      <c r="I48" s="221">
        <f>'SI-data'!I52</f>
        <v>1828.8</v>
      </c>
      <c r="J48" s="192" t="s">
        <v>130</v>
      </c>
      <c r="K48" s="167" t="str">
        <f>'SI-data'!K52</f>
        <v>152x203</v>
      </c>
      <c r="L48" s="167" t="s">
        <v>8</v>
      </c>
      <c r="M48" s="234">
        <f>'SI-data'!M52</f>
        <v>2500</v>
      </c>
      <c r="N48" s="185" t="s">
        <v>40</v>
      </c>
      <c r="O48" s="225" t="str">
        <f>'SI-data'!O52</f>
        <v>152x203x438</v>
      </c>
      <c r="P48" s="137" t="s">
        <v>181</v>
      </c>
      <c r="Q48" s="201">
        <f>'SI-data'!Q52</f>
        <v>567</v>
      </c>
      <c r="R48" s="192" t="s">
        <v>40</v>
      </c>
      <c r="S48" s="201">
        <f>'SI-data'!S52</f>
        <v>851</v>
      </c>
      <c r="T48" s="192" t="s">
        <v>40</v>
      </c>
      <c r="U48" s="196" t="str">
        <f>'SI-data'!U52</f>
        <v>N/A</v>
      </c>
      <c r="V48" s="137"/>
      <c r="W48" s="167" t="str">
        <f>'SI-data'!W52</f>
        <v>NCHRP 350 3-11</v>
      </c>
      <c r="X48" s="231" t="s">
        <v>9</v>
      </c>
      <c r="Y48" s="261" t="str">
        <f>'SI-data'!Y52</f>
        <v>SI</v>
      </c>
      <c r="Z48" s="236" t="s">
        <v>189</v>
      </c>
    </row>
    <row r="49" spans="1:26" ht="22.5" customHeight="1">
      <c r="A49" s="132">
        <f t="shared" si="0"/>
        <v>43</v>
      </c>
      <c r="B49" s="132" t="str">
        <f>'SI-data'!B53</f>
        <v>Nested</v>
      </c>
      <c r="C49" s="164" t="s">
        <v>36</v>
      </c>
      <c r="D49" s="165" t="s">
        <v>97</v>
      </c>
      <c r="E49" s="167">
        <v>1999</v>
      </c>
      <c r="F49" s="188">
        <f>'SI-data'!F53</f>
        <v>706</v>
      </c>
      <c r="G49" s="220" t="s">
        <v>40</v>
      </c>
      <c r="H49" s="175"/>
      <c r="I49" s="221">
        <f>'SI-data'!I53</f>
        <v>1830</v>
      </c>
      <c r="J49" s="192" t="s">
        <v>130</v>
      </c>
      <c r="K49" s="167" t="str">
        <f>'SI-data'!K53</f>
        <v>150x200</v>
      </c>
      <c r="L49" s="167" t="s">
        <v>256</v>
      </c>
      <c r="M49" s="234">
        <f>'SI-data'!M53</f>
        <v>7620</v>
      </c>
      <c r="N49" s="185" t="s">
        <v>40</v>
      </c>
      <c r="O49" s="225" t="str">
        <f>'SI-data'!O53</f>
        <v>150x200x360</v>
      </c>
      <c r="P49" s="137" t="s">
        <v>181</v>
      </c>
      <c r="Q49" s="201">
        <f>'SI-data'!Q53</f>
        <v>1016</v>
      </c>
      <c r="R49" s="192" t="s">
        <v>40</v>
      </c>
      <c r="S49" s="201">
        <f>'SI-data'!S53</f>
        <v>1450</v>
      </c>
      <c r="T49" s="192" t="s">
        <v>40</v>
      </c>
      <c r="U49" s="196" t="str">
        <f>'SI-data'!U53</f>
        <v>N/A</v>
      </c>
      <c r="V49" s="137"/>
      <c r="W49" s="167" t="str">
        <f>'SI-data'!W53</f>
        <v>NCHRP 350 3-11</v>
      </c>
      <c r="X49" s="232" t="s">
        <v>215</v>
      </c>
      <c r="Y49" s="261" t="str">
        <f>'SI-data'!Y53</f>
        <v>SI</v>
      </c>
      <c r="Z49" s="236" t="s">
        <v>190</v>
      </c>
    </row>
    <row r="50" spans="1:26" ht="22.5" customHeight="1">
      <c r="A50" s="132">
        <f t="shared" si="0"/>
        <v>44</v>
      </c>
      <c r="B50" s="132" t="str">
        <f>'SI-data'!B54</f>
        <v>Nested</v>
      </c>
      <c r="C50" s="164" t="s">
        <v>36</v>
      </c>
      <c r="D50" s="165" t="s">
        <v>260</v>
      </c>
      <c r="E50" s="167">
        <v>2000</v>
      </c>
      <c r="F50" s="188">
        <f>'SI-data'!F54</f>
        <v>706</v>
      </c>
      <c r="G50" s="220" t="s">
        <v>40</v>
      </c>
      <c r="H50" s="175"/>
      <c r="I50" s="221">
        <f>'SI-data'!I54</f>
        <v>1830</v>
      </c>
      <c r="J50" s="192" t="s">
        <v>130</v>
      </c>
      <c r="K50" s="167" t="str">
        <f>'SI-data'!K54</f>
        <v>W152x13.4</v>
      </c>
      <c r="L50" s="167" t="s">
        <v>54</v>
      </c>
      <c r="M50" s="234">
        <f>'SI-data'!M54</f>
        <v>1905</v>
      </c>
      <c r="N50" s="185" t="s">
        <v>40</v>
      </c>
      <c r="O50" s="225" t="str">
        <f>'SI-data'!O54</f>
        <v>152x203x360</v>
      </c>
      <c r="P50" s="137" t="s">
        <v>8</v>
      </c>
      <c r="Q50" s="201">
        <f>'SI-data'!Q54</f>
        <v>721</v>
      </c>
      <c r="R50" s="192" t="s">
        <v>40</v>
      </c>
      <c r="S50" s="201">
        <f>'SI-data'!S54</f>
        <v>1072</v>
      </c>
      <c r="T50" s="192" t="s">
        <v>40</v>
      </c>
      <c r="U50" s="196" t="str">
        <f>'SI-data'!U54</f>
        <v>N/A</v>
      </c>
      <c r="V50" s="137"/>
      <c r="W50" s="167" t="str">
        <f>'SI-data'!W54</f>
        <v>NCHRP 350 3-11</v>
      </c>
      <c r="X50" s="231" t="s">
        <v>9</v>
      </c>
      <c r="Y50" s="261" t="str">
        <f>'SI-data'!Y54</f>
        <v>SI</v>
      </c>
      <c r="Z50" s="236" t="s">
        <v>262</v>
      </c>
    </row>
    <row r="51" spans="1:26" ht="22.5" customHeight="1">
      <c r="A51" s="132">
        <f t="shared" si="0"/>
        <v>45</v>
      </c>
      <c r="B51" s="165" t="str">
        <f>'SI-data'!B55</f>
        <v>W-beam on slope</v>
      </c>
      <c r="C51" s="164" t="s">
        <v>36</v>
      </c>
      <c r="D51" s="219" t="s">
        <v>99</v>
      </c>
      <c r="E51" s="167">
        <v>2000</v>
      </c>
      <c r="F51" s="188">
        <f>'SI-data'!F55</f>
        <v>706</v>
      </c>
      <c r="G51" s="220" t="s">
        <v>40</v>
      </c>
      <c r="H51" s="175"/>
      <c r="I51" s="221">
        <f>'SI-data'!I55</f>
        <v>2134</v>
      </c>
      <c r="J51" s="192" t="s">
        <v>130</v>
      </c>
      <c r="K51" s="167" t="str">
        <f>'SI-data'!K55</f>
        <v>W150x13.5</v>
      </c>
      <c r="L51" s="167" t="s">
        <v>54</v>
      </c>
      <c r="M51" s="234">
        <f>'SI-data'!M55</f>
        <v>952.5</v>
      </c>
      <c r="N51" s="185" t="s">
        <v>40</v>
      </c>
      <c r="O51" s="225" t="str">
        <f>'SI-data'!O55</f>
        <v>150x200x360</v>
      </c>
      <c r="P51" s="137" t="s">
        <v>8</v>
      </c>
      <c r="Q51" s="201">
        <f>'SI-data'!Q55</f>
        <v>587</v>
      </c>
      <c r="R51" s="192" t="s">
        <v>40</v>
      </c>
      <c r="S51" s="201">
        <f>'SI-data'!S55</f>
        <v>821</v>
      </c>
      <c r="T51" s="192" t="s">
        <v>40</v>
      </c>
      <c r="U51" s="196" t="str">
        <f>'SI-data'!U55</f>
        <v>N/A</v>
      </c>
      <c r="V51" s="137"/>
      <c r="W51" s="167" t="str">
        <f>'SI-data'!W55</f>
        <v>NCHRP 350 3-11</v>
      </c>
      <c r="X51" s="232" t="s">
        <v>216</v>
      </c>
      <c r="Y51" s="261" t="str">
        <f>'SI-data'!Y55</f>
        <v>SI</v>
      </c>
      <c r="Z51" s="236" t="s">
        <v>192</v>
      </c>
    </row>
    <row r="52" spans="1:26" ht="22.5" customHeight="1">
      <c r="A52" s="132">
        <f t="shared" si="0"/>
        <v>46</v>
      </c>
      <c r="B52" s="165" t="str">
        <f>'SI-data'!B56</f>
        <v>W-beam on slope</v>
      </c>
      <c r="C52" s="164" t="s">
        <v>36</v>
      </c>
      <c r="D52" s="219" t="s">
        <v>100</v>
      </c>
      <c r="E52" s="167">
        <v>2006</v>
      </c>
      <c r="F52" s="188">
        <f>'SI-data'!F56</f>
        <v>787</v>
      </c>
      <c r="G52" s="220" t="s">
        <v>40</v>
      </c>
      <c r="H52" s="175"/>
      <c r="I52" s="221">
        <f>'SI-data'!I56</f>
        <v>2743</v>
      </c>
      <c r="J52" s="192" t="s">
        <v>130</v>
      </c>
      <c r="K52" s="167" t="str">
        <f>'SI-data'!K56</f>
        <v>W152x13.4</v>
      </c>
      <c r="L52" s="167" t="s">
        <v>54</v>
      </c>
      <c r="M52" s="234">
        <f>'SI-data'!M56</f>
        <v>1905</v>
      </c>
      <c r="N52" s="185" t="s">
        <v>40</v>
      </c>
      <c r="O52" s="225" t="str">
        <f>'SI-data'!O56</f>
        <v>152x305x362</v>
      </c>
      <c r="P52" s="137" t="s">
        <v>8</v>
      </c>
      <c r="Q52" s="201">
        <f>'SI-data'!Q56</f>
        <v>1067</v>
      </c>
      <c r="R52" s="192" t="s">
        <v>40</v>
      </c>
      <c r="S52" s="201">
        <f>'SI-data'!S56</f>
        <v>1436</v>
      </c>
      <c r="T52" s="192" t="s">
        <v>40</v>
      </c>
      <c r="U52" s="196">
        <f>'SI-data'!U56</f>
        <v>1.631</v>
      </c>
      <c r="V52" s="230" t="s">
        <v>58</v>
      </c>
      <c r="W52" s="167" t="str">
        <f>'SI-data'!W56</f>
        <v>MASH 3-11</v>
      </c>
      <c r="X52" s="231" t="s">
        <v>9</v>
      </c>
      <c r="Y52" s="261" t="str">
        <f>'SI-data'!Y56</f>
        <v>SI</v>
      </c>
      <c r="Z52" s="264" t="s">
        <v>193</v>
      </c>
    </row>
    <row r="53" spans="1:26" ht="22.5" customHeight="1">
      <c r="A53" s="132">
        <f t="shared" si="0"/>
        <v>47</v>
      </c>
      <c r="B53" s="165" t="str">
        <f>'SI-data'!B57</f>
        <v>W-beam on slope</v>
      </c>
      <c r="C53" s="164" t="s">
        <v>36</v>
      </c>
      <c r="D53" s="219" t="s">
        <v>263</v>
      </c>
      <c r="E53" s="167">
        <v>2006</v>
      </c>
      <c r="F53" s="188">
        <f>'SI-data'!F57</f>
        <v>787</v>
      </c>
      <c r="G53" s="220" t="s">
        <v>40</v>
      </c>
      <c r="H53" s="175"/>
      <c r="I53" s="221">
        <f>'SI-data'!I57</f>
        <v>1828.8</v>
      </c>
      <c r="J53" s="192" t="s">
        <v>130</v>
      </c>
      <c r="K53" s="167" t="str">
        <f>'SI-data'!K57</f>
        <v>W152x13.4</v>
      </c>
      <c r="L53" s="167" t="s">
        <v>54</v>
      </c>
      <c r="M53" s="234">
        <f>'SI-data'!M57</f>
        <v>1905</v>
      </c>
      <c r="N53" s="185" t="s">
        <v>40</v>
      </c>
      <c r="O53" s="225" t="str">
        <f>'SI-data'!O57</f>
        <v>152x305x362</v>
      </c>
      <c r="P53" s="137" t="s">
        <v>8</v>
      </c>
      <c r="Q53" s="201">
        <f>'SI-data'!Q57</f>
        <v>870</v>
      </c>
      <c r="R53" s="192" t="s">
        <v>40</v>
      </c>
      <c r="S53" s="201">
        <f>'SI-data'!S57</f>
        <v>1464</v>
      </c>
      <c r="T53" s="192" t="s">
        <v>40</v>
      </c>
      <c r="U53" s="196">
        <f>'SI-data'!U57</f>
        <v>2.104</v>
      </c>
      <c r="V53" s="230" t="s">
        <v>58</v>
      </c>
      <c r="W53" s="167" t="str">
        <f>'SI-data'!W57</f>
        <v>NCHRP 350 3-11</v>
      </c>
      <c r="X53" s="231" t="s">
        <v>9</v>
      </c>
      <c r="Y53" s="261" t="str">
        <f>'SI-data'!Y57</f>
        <v>SI/US</v>
      </c>
      <c r="Z53" s="264" t="s">
        <v>264</v>
      </c>
    </row>
    <row r="54" spans="1:53" s="27" customFormat="1" ht="22.5" customHeight="1">
      <c r="A54" s="132">
        <f t="shared" si="0"/>
        <v>48</v>
      </c>
      <c r="B54" s="165" t="str">
        <f>'SI-data'!B58</f>
        <v>W-beam for culvert</v>
      </c>
      <c r="C54" s="164" t="s">
        <v>36</v>
      </c>
      <c r="D54" s="165" t="s">
        <v>66</v>
      </c>
      <c r="E54" s="167">
        <v>2001</v>
      </c>
      <c r="F54" s="188">
        <f>'SI-data'!F58</f>
        <v>706</v>
      </c>
      <c r="G54" s="173" t="str">
        <f aca="true" t="shared" si="2" ref="G54:G59">IF(F54&lt;50,"in","mm")</f>
        <v>mm</v>
      </c>
      <c r="H54" s="120"/>
      <c r="I54" s="221">
        <f>'SI-data'!I58</f>
        <v>946</v>
      </c>
      <c r="J54" s="192" t="s">
        <v>130</v>
      </c>
      <c r="K54" s="167" t="str">
        <f>'SI-data'!K58</f>
        <v>W152x13.4</v>
      </c>
      <c r="L54" s="167" t="s">
        <v>54</v>
      </c>
      <c r="M54" s="234">
        <f>'SI-data'!M58</f>
        <v>952.5</v>
      </c>
      <c r="N54" s="185" t="s">
        <v>40</v>
      </c>
      <c r="O54" s="225" t="str">
        <f>'SI-data'!O58</f>
        <v>152x203x356</v>
      </c>
      <c r="P54" s="137" t="s">
        <v>16</v>
      </c>
      <c r="Q54" s="201">
        <f>'SI-data'!Q58</f>
        <v>401</v>
      </c>
      <c r="R54" s="192" t="s">
        <v>40</v>
      </c>
      <c r="S54" s="201">
        <f>'SI-data'!S58</f>
        <v>416</v>
      </c>
      <c r="T54" s="192" t="s">
        <v>40</v>
      </c>
      <c r="U54" s="196">
        <f>'SI-data'!U58</f>
        <v>0.899</v>
      </c>
      <c r="V54" s="120" t="s">
        <v>58</v>
      </c>
      <c r="W54" s="167" t="str">
        <f>'SI-data'!W58</f>
        <v>NCHRP 350 3-11</v>
      </c>
      <c r="X54" s="231" t="s">
        <v>9</v>
      </c>
      <c r="Y54" s="261" t="str">
        <f>'SI-data'!Y58</f>
        <v>SI</v>
      </c>
      <c r="Z54" s="265" t="s">
        <v>144</v>
      </c>
      <c r="AD54" s="53"/>
      <c r="AE54" s="53"/>
      <c r="AF54" s="29"/>
      <c r="AG54" s="40"/>
      <c r="AH54" s="32"/>
      <c r="AI54" s="29"/>
      <c r="AJ54" s="29"/>
      <c r="AK54" s="30"/>
      <c r="AL54" s="30"/>
      <c r="AM54" s="41"/>
      <c r="AN54" s="30"/>
      <c r="AO54" s="42"/>
      <c r="AP54" s="30"/>
      <c r="AQ54" s="30"/>
      <c r="AR54" s="30"/>
      <c r="AS54" s="29"/>
      <c r="AT54" s="29"/>
      <c r="AU54" s="39"/>
      <c r="AV54" s="32"/>
      <c r="AW54" s="30"/>
      <c r="AX54" s="30"/>
      <c r="AY54" s="29"/>
      <c r="AZ54" s="29"/>
      <c r="BA54" s="50"/>
    </row>
    <row r="55" spans="1:26" ht="22.5" customHeight="1">
      <c r="A55" s="132">
        <f t="shared" si="0"/>
        <v>49</v>
      </c>
      <c r="B55" s="165" t="str">
        <f>'SI-data'!B59</f>
        <v>W-beam for culvert</v>
      </c>
      <c r="C55" s="164" t="s">
        <v>36</v>
      </c>
      <c r="D55" s="165" t="s">
        <v>79</v>
      </c>
      <c r="E55" s="167">
        <v>2006</v>
      </c>
      <c r="F55" s="188">
        <f>'SI-data'!F59</f>
        <v>787</v>
      </c>
      <c r="G55" s="173" t="str">
        <f t="shared" si="2"/>
        <v>mm</v>
      </c>
      <c r="H55" s="137"/>
      <c r="I55" s="221">
        <f>'SI-data'!I59</f>
        <v>1828.8</v>
      </c>
      <c r="J55" s="192" t="s">
        <v>130</v>
      </c>
      <c r="K55" s="167" t="str">
        <f>'SI-data'!K59</f>
        <v>152x203</v>
      </c>
      <c r="L55" s="167" t="s">
        <v>176</v>
      </c>
      <c r="M55" s="234">
        <f>'SI-data'!M59</f>
        <v>7620</v>
      </c>
      <c r="N55" s="185" t="s">
        <v>40</v>
      </c>
      <c r="O55" s="225" t="str">
        <f>'SI-data'!O59</f>
        <v>152x305x362</v>
      </c>
      <c r="P55" s="137" t="s">
        <v>8</v>
      </c>
      <c r="Q55" s="201">
        <f>'SI-data'!Q59</f>
        <v>724</v>
      </c>
      <c r="R55" s="192" t="s">
        <v>40</v>
      </c>
      <c r="S55" s="201">
        <f>'SI-data'!S59</f>
        <v>2343</v>
      </c>
      <c r="T55" s="192" t="s">
        <v>40</v>
      </c>
      <c r="U55" s="196">
        <f>'SI-data'!U59</f>
        <v>2.37</v>
      </c>
      <c r="V55" s="120" t="s">
        <v>58</v>
      </c>
      <c r="W55" s="167" t="str">
        <f>'SI-data'!W59</f>
        <v>MASH 3-11</v>
      </c>
      <c r="X55" s="231" t="s">
        <v>266</v>
      </c>
      <c r="Y55" s="261" t="str">
        <f>'SI-data'!Y59</f>
        <v>SI/US</v>
      </c>
      <c r="Z55" s="236" t="s">
        <v>268</v>
      </c>
    </row>
    <row r="56" spans="1:26" ht="22.5" customHeight="1">
      <c r="A56" s="132">
        <f t="shared" si="0"/>
        <v>50</v>
      </c>
      <c r="B56" s="165" t="str">
        <f>'SI-data'!B60</f>
        <v>W-beam for culvert</v>
      </c>
      <c r="C56" s="164" t="s">
        <v>36</v>
      </c>
      <c r="D56" s="165" t="s">
        <v>80</v>
      </c>
      <c r="E56" s="167">
        <v>2006</v>
      </c>
      <c r="F56" s="188">
        <f>'SI-data'!F60</f>
        <v>787</v>
      </c>
      <c r="G56" s="173" t="str">
        <f t="shared" si="2"/>
        <v>mm</v>
      </c>
      <c r="H56" s="137"/>
      <c r="I56" s="221">
        <f>'SI-data'!I60</f>
        <v>1828.8</v>
      </c>
      <c r="J56" s="192" t="s">
        <v>130</v>
      </c>
      <c r="K56" s="167" t="str">
        <f>'SI-data'!K60</f>
        <v>152x203</v>
      </c>
      <c r="L56" s="167" t="s">
        <v>176</v>
      </c>
      <c r="M56" s="234">
        <f>'SI-data'!M60</f>
        <v>1905</v>
      </c>
      <c r="N56" s="185" t="s">
        <v>40</v>
      </c>
      <c r="O56" s="225" t="str">
        <f>'SI-data'!O60</f>
        <v>152x305x362</v>
      </c>
      <c r="P56" s="137" t="s">
        <v>8</v>
      </c>
      <c r="Q56" s="201">
        <f>'SI-data'!Q60</f>
        <v>1372</v>
      </c>
      <c r="R56" s="192" t="s">
        <v>40</v>
      </c>
      <c r="S56" s="201">
        <f>'SI-data'!S60</f>
        <v>1968</v>
      </c>
      <c r="T56" s="192" t="s">
        <v>40</v>
      </c>
      <c r="U56" s="196">
        <f>'SI-data'!U60</f>
        <v>2.13</v>
      </c>
      <c r="V56" s="120" t="s">
        <v>58</v>
      </c>
      <c r="W56" s="167" t="str">
        <f>'SI-data'!W60</f>
        <v>MASH 3-11</v>
      </c>
      <c r="X56" s="231" t="s">
        <v>266</v>
      </c>
      <c r="Y56" s="261" t="str">
        <f>'SI-data'!Y60</f>
        <v>SI/US</v>
      </c>
      <c r="Z56" s="236" t="s">
        <v>267</v>
      </c>
    </row>
    <row r="57" spans="1:26" ht="22.5" customHeight="1">
      <c r="A57" s="132">
        <f t="shared" si="0"/>
        <v>51</v>
      </c>
      <c r="B57" s="165" t="str">
        <f>'SI-data'!B61</f>
        <v>MGS with various flare rates</v>
      </c>
      <c r="C57" s="164" t="s">
        <v>36</v>
      </c>
      <c r="D57" s="165" t="s">
        <v>270</v>
      </c>
      <c r="E57" s="167">
        <v>2005</v>
      </c>
      <c r="F57" s="188">
        <f>'SI-data'!F61</f>
        <v>787</v>
      </c>
      <c r="G57" s="173" t="str">
        <f t="shared" si="2"/>
        <v>mm</v>
      </c>
      <c r="H57" s="175"/>
      <c r="I57" s="221">
        <f>'SI-data'!I61</f>
        <v>1828.8</v>
      </c>
      <c r="J57" s="192" t="s">
        <v>130</v>
      </c>
      <c r="K57" s="167" t="str">
        <f>'SI-data'!K61</f>
        <v>W152x13.4</v>
      </c>
      <c r="L57" s="167" t="s">
        <v>54</v>
      </c>
      <c r="M57" s="234">
        <f>'SI-data'!M61</f>
        <v>1905</v>
      </c>
      <c r="N57" s="185" t="s">
        <v>40</v>
      </c>
      <c r="O57" s="225" t="str">
        <f>'SI-data'!O61</f>
        <v>152x305x362</v>
      </c>
      <c r="P57" s="137" t="s">
        <v>8</v>
      </c>
      <c r="Q57" s="201">
        <f>'SI-data'!Q61</f>
        <v>1140</v>
      </c>
      <c r="R57" s="192" t="s">
        <v>40</v>
      </c>
      <c r="S57" s="201">
        <f>'SI-data'!S61</f>
        <v>1684</v>
      </c>
      <c r="T57" s="192" t="s">
        <v>40</v>
      </c>
      <c r="U57" s="196">
        <f>'SI-data'!U61</f>
        <v>1.8</v>
      </c>
      <c r="V57" s="120" t="s">
        <v>58</v>
      </c>
      <c r="W57" s="167" t="str">
        <f>'SI-data'!W61</f>
        <v>NCHRP 350 3-11</v>
      </c>
      <c r="X57" s="231" t="s">
        <v>9</v>
      </c>
      <c r="Y57" s="261" t="str">
        <f>'SI-data'!Y61</f>
        <v>SI/US</v>
      </c>
      <c r="Z57" s="265" t="s">
        <v>273</v>
      </c>
    </row>
    <row r="58" spans="1:26" ht="22.5" customHeight="1">
      <c r="A58" s="132">
        <f t="shared" si="0"/>
        <v>52</v>
      </c>
      <c r="B58" s="165" t="str">
        <f>'SI-data'!B62</f>
        <v>MGS with various flare rates</v>
      </c>
      <c r="C58" s="164" t="s">
        <v>36</v>
      </c>
      <c r="D58" s="165" t="s">
        <v>271</v>
      </c>
      <c r="E58" s="164">
        <v>2005</v>
      </c>
      <c r="F58" s="188">
        <f>'SI-data'!F62</f>
        <v>787</v>
      </c>
      <c r="G58" s="173" t="str">
        <f t="shared" si="2"/>
        <v>mm</v>
      </c>
      <c r="H58" s="175"/>
      <c r="I58" s="221">
        <f>'SI-data'!I62</f>
        <v>1828.8</v>
      </c>
      <c r="J58" s="192" t="s">
        <v>130</v>
      </c>
      <c r="K58" s="167" t="str">
        <f>'SI-data'!K62</f>
        <v>W152x13.4</v>
      </c>
      <c r="L58" s="167" t="s">
        <v>54</v>
      </c>
      <c r="M58" s="234">
        <f>'SI-data'!M62</f>
        <v>1905</v>
      </c>
      <c r="N58" s="185" t="s">
        <v>40</v>
      </c>
      <c r="O58" s="225" t="str">
        <f>'SI-data'!O62</f>
        <v>152x305x362</v>
      </c>
      <c r="P58" s="137" t="s">
        <v>8</v>
      </c>
      <c r="Q58" s="201">
        <f>'SI-data'!Q62</f>
        <v>1156</v>
      </c>
      <c r="R58" s="192" t="s">
        <v>40</v>
      </c>
      <c r="S58" s="201">
        <f>'SI-data'!S62</f>
        <v>1925</v>
      </c>
      <c r="T58" s="192" t="s">
        <v>40</v>
      </c>
      <c r="U58" s="196">
        <f>'SI-data'!U62</f>
        <v>2.23</v>
      </c>
      <c r="V58" s="120" t="s">
        <v>58</v>
      </c>
      <c r="W58" s="167" t="str">
        <f>'SI-data'!W62</f>
        <v>NCHRP 350 3-11</v>
      </c>
      <c r="X58" s="231" t="s">
        <v>9</v>
      </c>
      <c r="Y58" s="261" t="str">
        <f>'SI-data'!Y62</f>
        <v>SI/US</v>
      </c>
      <c r="Z58" s="265" t="s">
        <v>274</v>
      </c>
    </row>
    <row r="59" spans="1:26" ht="22.5" customHeight="1">
      <c r="A59" s="149">
        <f t="shared" si="0"/>
        <v>53</v>
      </c>
      <c r="B59" s="166" t="str">
        <f>'SI-data'!B63</f>
        <v>MGS with various flare rates</v>
      </c>
      <c r="C59" s="156" t="s">
        <v>36</v>
      </c>
      <c r="D59" s="166" t="s">
        <v>272</v>
      </c>
      <c r="E59" s="156">
        <v>2006</v>
      </c>
      <c r="F59" s="189">
        <f>'SI-data'!F63</f>
        <v>787</v>
      </c>
      <c r="G59" s="178" t="str">
        <f t="shared" si="2"/>
        <v>mm</v>
      </c>
      <c r="H59" s="179"/>
      <c r="I59" s="223">
        <f>'SI-data'!I63</f>
        <v>1828.8</v>
      </c>
      <c r="J59" s="193" t="s">
        <v>130</v>
      </c>
      <c r="K59" s="168" t="str">
        <f>'SI-data'!K63</f>
        <v>W152x13.4</v>
      </c>
      <c r="L59" s="168" t="s">
        <v>54</v>
      </c>
      <c r="M59" s="235">
        <f>'SI-data'!M63</f>
        <v>1905</v>
      </c>
      <c r="N59" s="187" t="s">
        <v>40</v>
      </c>
      <c r="O59" s="227" t="str">
        <f>'SI-data'!O63</f>
        <v>152x305x362</v>
      </c>
      <c r="P59" s="139" t="s">
        <v>8</v>
      </c>
      <c r="Q59" s="202">
        <f>'SI-data'!Q63</f>
        <v>1753</v>
      </c>
      <c r="R59" s="193" t="s">
        <v>40</v>
      </c>
      <c r="S59" s="202">
        <f>'SI-data'!S63</f>
        <v>1919</v>
      </c>
      <c r="T59" s="193" t="s">
        <v>40</v>
      </c>
      <c r="U59" s="197">
        <f>'SI-data'!U63</f>
        <v>2.48</v>
      </c>
      <c r="V59" s="198" t="s">
        <v>58</v>
      </c>
      <c r="W59" s="168" t="str">
        <f>'SI-data'!W63</f>
        <v>NCHRP 350 3-11</v>
      </c>
      <c r="X59" s="233" t="s">
        <v>9</v>
      </c>
      <c r="Y59" s="262" t="str">
        <f>'SI-data'!Y63</f>
        <v>SI/US</v>
      </c>
      <c r="Z59" s="267" t="s">
        <v>275</v>
      </c>
    </row>
    <row r="60" spans="1:21" ht="22.5" customHeight="1">
      <c r="A60" s="27"/>
      <c r="B60" s="27"/>
      <c r="F60" s="20"/>
      <c r="G60" s="21"/>
      <c r="H60" s="18"/>
      <c r="K60" s="7"/>
      <c r="L60" s="7"/>
      <c r="M60" s="25"/>
      <c r="N60" s="25"/>
      <c r="O60" s="28"/>
      <c r="Q60" s="8"/>
      <c r="R60" s="9"/>
      <c r="S60" s="8"/>
      <c r="T60" s="9"/>
      <c r="U60" s="19"/>
    </row>
    <row r="61" spans="1:21" ht="22.5" customHeight="1">
      <c r="A61" s="27"/>
      <c r="B61" s="27"/>
      <c r="F61" s="20"/>
      <c r="G61" s="21"/>
      <c r="H61" s="18"/>
      <c r="K61" s="7"/>
      <c r="L61" s="7"/>
      <c r="M61" s="25"/>
      <c r="N61" s="25"/>
      <c r="O61" s="28"/>
      <c r="Q61" s="8"/>
      <c r="R61" s="9"/>
      <c r="S61" s="8"/>
      <c r="T61" s="9"/>
      <c r="U61" s="19"/>
    </row>
    <row r="62" spans="1:27" ht="22.5" customHeight="1">
      <c r="A62" s="27"/>
      <c r="B62" s="27"/>
      <c r="F62" s="20"/>
      <c r="G62" s="21"/>
      <c r="H62" s="18"/>
      <c r="K62" s="7"/>
      <c r="L62" s="7"/>
      <c r="M62" s="25"/>
      <c r="N62" s="25"/>
      <c r="O62" s="28"/>
      <c r="Q62" s="8"/>
      <c r="R62" s="9"/>
      <c r="S62" s="8"/>
      <c r="T62" s="9"/>
      <c r="U62" s="19"/>
      <c r="AA62" s="13" t="s">
        <v>290</v>
      </c>
    </row>
    <row r="63" spans="2:32" ht="22.5" customHeight="1">
      <c r="B63" s="27"/>
      <c r="F63" s="20"/>
      <c r="G63" s="21"/>
      <c r="H63" s="18"/>
      <c r="K63" s="7"/>
      <c r="L63" s="7"/>
      <c r="M63" s="25"/>
      <c r="N63" s="25"/>
      <c r="O63" s="28"/>
      <c r="Q63" s="8"/>
      <c r="R63" s="9"/>
      <c r="S63" s="8"/>
      <c r="T63" s="9"/>
      <c r="U63" s="19"/>
      <c r="AA63" s="312" t="s">
        <v>0</v>
      </c>
      <c r="AB63" s="313"/>
      <c r="AC63" s="313"/>
      <c r="AD63" s="314"/>
      <c r="AE63" s="113" t="s">
        <v>291</v>
      </c>
      <c r="AF63" s="114" t="s">
        <v>292</v>
      </c>
    </row>
    <row r="64" spans="2:32" ht="22.5" customHeight="1">
      <c r="B64" s="27"/>
      <c r="F64" s="20"/>
      <c r="G64" s="21"/>
      <c r="H64" s="18"/>
      <c r="L64" s="7"/>
      <c r="M64" s="25"/>
      <c r="N64" s="25"/>
      <c r="O64" s="28"/>
      <c r="Q64" s="10"/>
      <c r="R64" s="10"/>
      <c r="S64" s="10"/>
      <c r="T64" s="10"/>
      <c r="AA64" s="309" t="s">
        <v>294</v>
      </c>
      <c r="AB64" s="311"/>
      <c r="AC64" s="309" t="s">
        <v>295</v>
      </c>
      <c r="AD64" s="311"/>
      <c r="AE64" s="145"/>
      <c r="AF64" s="128"/>
    </row>
    <row r="65" spans="2:32" ht="22.5" customHeight="1">
      <c r="B65" s="27"/>
      <c r="F65" s="20"/>
      <c r="G65" s="21"/>
      <c r="H65" s="18"/>
      <c r="L65" s="7"/>
      <c r="M65" s="25"/>
      <c r="N65" s="25"/>
      <c r="O65" s="28"/>
      <c r="Q65" s="10"/>
      <c r="R65" s="10"/>
      <c r="S65" s="10"/>
      <c r="T65" s="10"/>
      <c r="AA65" s="134">
        <v>27</v>
      </c>
      <c r="AB65" s="121" t="s">
        <v>39</v>
      </c>
      <c r="AC65" s="136">
        <f>AA65*25.4</f>
        <v>685.8</v>
      </c>
      <c r="AD65" s="137" t="s">
        <v>40</v>
      </c>
      <c r="AE65" s="115">
        <v>5</v>
      </c>
      <c r="AF65" s="127">
        <f aca="true" t="shared" si="3" ref="AF65:AF70">AE65/$AE$71*100</f>
        <v>14.285714285714285</v>
      </c>
    </row>
    <row r="66" spans="2:32" ht="22.5" customHeight="1">
      <c r="B66" s="27"/>
      <c r="F66" s="20"/>
      <c r="G66" s="21"/>
      <c r="H66" s="18"/>
      <c r="L66" s="7"/>
      <c r="M66" s="25"/>
      <c r="N66" s="25"/>
      <c r="O66" s="28"/>
      <c r="Q66" s="10"/>
      <c r="R66" s="10"/>
      <c r="S66" s="10"/>
      <c r="T66" s="10"/>
      <c r="AA66" s="134">
        <v>27.6</v>
      </c>
      <c r="AB66" s="121" t="s">
        <v>39</v>
      </c>
      <c r="AC66" s="136">
        <v>702</v>
      </c>
      <c r="AD66" s="137" t="s">
        <v>40</v>
      </c>
      <c r="AE66" s="115">
        <v>2</v>
      </c>
      <c r="AF66" s="127">
        <f t="shared" si="3"/>
        <v>5.714285714285714</v>
      </c>
    </row>
    <row r="67" spans="2:32" ht="22.5" customHeight="1">
      <c r="B67" s="27"/>
      <c r="F67" s="20"/>
      <c r="G67" s="21"/>
      <c r="H67" s="18"/>
      <c r="L67" s="7"/>
      <c r="M67" s="25"/>
      <c r="N67" s="25"/>
      <c r="O67" s="28"/>
      <c r="Q67" s="10"/>
      <c r="R67" s="10"/>
      <c r="S67" s="10"/>
      <c r="T67" s="10"/>
      <c r="AA67" s="134">
        <v>27.8</v>
      </c>
      <c r="AB67" s="121" t="s">
        <v>39</v>
      </c>
      <c r="AC67" s="136">
        <f>AA67*25.4</f>
        <v>706.12</v>
      </c>
      <c r="AD67" s="137" t="s">
        <v>40</v>
      </c>
      <c r="AE67" s="115">
        <v>15</v>
      </c>
      <c r="AF67" s="127">
        <f t="shared" si="3"/>
        <v>42.857142857142854</v>
      </c>
    </row>
    <row r="68" spans="2:32" ht="22.5" customHeight="1">
      <c r="B68" s="27"/>
      <c r="F68" s="20"/>
      <c r="G68" s="21"/>
      <c r="H68" s="18"/>
      <c r="L68" s="7"/>
      <c r="M68" s="25"/>
      <c r="N68" s="25"/>
      <c r="O68" s="28"/>
      <c r="Q68" s="10"/>
      <c r="R68" s="10"/>
      <c r="S68" s="10"/>
      <c r="T68" s="10"/>
      <c r="AA68" s="134">
        <v>29</v>
      </c>
      <c r="AB68" s="121" t="s">
        <v>39</v>
      </c>
      <c r="AC68" s="136">
        <f>AA68*25.4</f>
        <v>736.5999999999999</v>
      </c>
      <c r="AD68" s="137" t="s">
        <v>40</v>
      </c>
      <c r="AE68" s="115">
        <v>1</v>
      </c>
      <c r="AF68" s="127">
        <f t="shared" si="3"/>
        <v>2.857142857142857</v>
      </c>
    </row>
    <row r="69" spans="2:32" ht="22.5" customHeight="1">
      <c r="B69" s="27"/>
      <c r="F69" s="20"/>
      <c r="G69" s="21"/>
      <c r="H69" s="18"/>
      <c r="L69" s="7"/>
      <c r="M69" s="25"/>
      <c r="N69" s="25"/>
      <c r="O69" s="28"/>
      <c r="Q69" s="10"/>
      <c r="R69" s="10"/>
      <c r="S69" s="10"/>
      <c r="T69" s="10"/>
      <c r="AA69" s="134">
        <v>31</v>
      </c>
      <c r="AB69" s="121" t="s">
        <v>39</v>
      </c>
      <c r="AC69" s="136">
        <f>AA69*25.4</f>
        <v>787.4</v>
      </c>
      <c r="AD69" s="137" t="s">
        <v>40</v>
      </c>
      <c r="AE69" s="115">
        <v>11</v>
      </c>
      <c r="AF69" s="127">
        <f t="shared" si="3"/>
        <v>31.428571428571427</v>
      </c>
    </row>
    <row r="70" spans="2:32" ht="22.5" customHeight="1">
      <c r="B70" s="27"/>
      <c r="F70" s="20"/>
      <c r="G70" s="21"/>
      <c r="H70" s="18"/>
      <c r="L70" s="7"/>
      <c r="M70" s="25"/>
      <c r="N70" s="25"/>
      <c r="O70" s="28"/>
      <c r="Q70" s="10"/>
      <c r="R70" s="10"/>
      <c r="S70" s="10"/>
      <c r="T70" s="10"/>
      <c r="AA70" s="135">
        <v>32.3</v>
      </c>
      <c r="AB70" s="122" t="s">
        <v>39</v>
      </c>
      <c r="AC70" s="138">
        <f>AA70*25.4</f>
        <v>820.4199999999998</v>
      </c>
      <c r="AD70" s="139" t="s">
        <v>40</v>
      </c>
      <c r="AE70" s="116">
        <v>1</v>
      </c>
      <c r="AF70" s="141">
        <f t="shared" si="3"/>
        <v>2.857142857142857</v>
      </c>
    </row>
    <row r="71" spans="2:32" ht="22.5" customHeight="1">
      <c r="B71" s="27"/>
      <c r="F71" s="20"/>
      <c r="G71" s="21"/>
      <c r="H71" s="18"/>
      <c r="L71" s="7"/>
      <c r="M71" s="25"/>
      <c r="N71" s="25"/>
      <c r="O71" s="28"/>
      <c r="Q71" s="10"/>
      <c r="R71" s="10"/>
      <c r="S71" s="10"/>
      <c r="T71" s="10"/>
      <c r="AA71" s="309" t="s">
        <v>293</v>
      </c>
      <c r="AB71" s="310"/>
      <c r="AC71" s="310"/>
      <c r="AD71" s="311"/>
      <c r="AE71" s="142">
        <f>SUM(AE65:AE70)</f>
        <v>35</v>
      </c>
      <c r="AF71" s="128"/>
    </row>
    <row r="72" spans="2:20" ht="22.5" customHeight="1">
      <c r="B72" s="27"/>
      <c r="F72" s="20"/>
      <c r="G72" s="21"/>
      <c r="H72" s="18"/>
      <c r="L72" s="7"/>
      <c r="M72" s="25"/>
      <c r="N72" s="25"/>
      <c r="O72" s="28"/>
      <c r="Q72" s="10"/>
      <c r="R72" s="10"/>
      <c r="S72" s="10"/>
      <c r="T72" s="10"/>
    </row>
    <row r="73" spans="2:27" ht="22.5" customHeight="1">
      <c r="B73" s="27"/>
      <c r="F73" s="20"/>
      <c r="G73" s="21"/>
      <c r="H73" s="18"/>
      <c r="L73" s="7"/>
      <c r="M73" s="25"/>
      <c r="N73" s="25"/>
      <c r="O73" s="28"/>
      <c r="Q73" s="10"/>
      <c r="R73" s="10"/>
      <c r="S73" s="10"/>
      <c r="T73" s="10"/>
      <c r="AA73" s="13" t="s">
        <v>289</v>
      </c>
    </row>
    <row r="74" spans="2:32" ht="22.5" customHeight="1">
      <c r="B74" s="27"/>
      <c r="F74" s="20"/>
      <c r="G74" s="21"/>
      <c r="H74" s="18"/>
      <c r="L74" s="7"/>
      <c r="M74" s="25"/>
      <c r="N74" s="25"/>
      <c r="O74" s="28"/>
      <c r="Q74" s="10"/>
      <c r="R74" s="10"/>
      <c r="S74" s="10"/>
      <c r="T74" s="10"/>
      <c r="AA74" s="312" t="s">
        <v>0</v>
      </c>
      <c r="AB74" s="313"/>
      <c r="AC74" s="313"/>
      <c r="AD74" s="314"/>
      <c r="AE74" s="113" t="s">
        <v>291</v>
      </c>
      <c r="AF74" s="114" t="s">
        <v>292</v>
      </c>
    </row>
    <row r="75" spans="2:32" ht="22.5" customHeight="1">
      <c r="B75" s="27"/>
      <c r="F75" s="20"/>
      <c r="G75" s="21"/>
      <c r="H75" s="18"/>
      <c r="L75" s="7"/>
      <c r="M75" s="25"/>
      <c r="N75" s="25"/>
      <c r="O75" s="28"/>
      <c r="Q75" s="10"/>
      <c r="R75" s="10"/>
      <c r="S75" s="10"/>
      <c r="T75" s="10"/>
      <c r="AA75" s="309" t="s">
        <v>294</v>
      </c>
      <c r="AB75" s="311"/>
      <c r="AC75" s="310" t="s">
        <v>295</v>
      </c>
      <c r="AD75" s="310"/>
      <c r="AE75" s="140"/>
      <c r="AF75" s="150"/>
    </row>
    <row r="76" spans="2:32" ht="22.5" customHeight="1">
      <c r="B76" s="27"/>
      <c r="F76" s="20"/>
      <c r="G76" s="21"/>
      <c r="H76" s="18"/>
      <c r="L76" s="7"/>
      <c r="M76" s="25"/>
      <c r="N76" s="25"/>
      <c r="O76" s="28"/>
      <c r="Q76" s="10"/>
      <c r="R76" s="10"/>
      <c r="S76" s="10"/>
      <c r="T76" s="10"/>
      <c r="AA76" s="133">
        <v>34</v>
      </c>
      <c r="AB76" s="146" t="s">
        <v>39</v>
      </c>
      <c r="AC76" s="147">
        <f>AA76*25.4</f>
        <v>863.5999999999999</v>
      </c>
      <c r="AD76" s="129" t="s">
        <v>40</v>
      </c>
      <c r="AE76" s="148">
        <v>1</v>
      </c>
      <c r="AF76" s="143">
        <f>AE76/$AE$80*100</f>
        <v>16.666666666666664</v>
      </c>
    </row>
    <row r="77" spans="2:32" ht="22.5" customHeight="1">
      <c r="B77" s="27"/>
      <c r="F77" s="20"/>
      <c r="G77" s="21"/>
      <c r="H77" s="18"/>
      <c r="L77" s="7"/>
      <c r="M77" s="25"/>
      <c r="N77" s="25"/>
      <c r="O77" s="28"/>
      <c r="Q77" s="10"/>
      <c r="R77" s="10"/>
      <c r="S77" s="10"/>
      <c r="T77" s="10"/>
      <c r="AA77" s="134">
        <v>31.7</v>
      </c>
      <c r="AB77" s="121" t="s">
        <v>39</v>
      </c>
      <c r="AC77" s="136">
        <v>804</v>
      </c>
      <c r="AD77" s="47" t="s">
        <v>40</v>
      </c>
      <c r="AE77" s="132">
        <v>2</v>
      </c>
      <c r="AF77" s="130">
        <f>AE77/$AE$80*100</f>
        <v>33.33333333333333</v>
      </c>
    </row>
    <row r="78" spans="2:32" ht="22.5" customHeight="1">
      <c r="B78" s="27"/>
      <c r="F78" s="20"/>
      <c r="G78" s="21"/>
      <c r="H78" s="18"/>
      <c r="L78" s="7"/>
      <c r="M78" s="25"/>
      <c r="N78" s="25"/>
      <c r="O78" s="28"/>
      <c r="Q78" s="10"/>
      <c r="R78" s="10"/>
      <c r="S78" s="10"/>
      <c r="T78" s="10"/>
      <c r="AA78" s="134">
        <v>31.5</v>
      </c>
      <c r="AB78" s="121" t="s">
        <v>39</v>
      </c>
      <c r="AC78" s="136">
        <v>801</v>
      </c>
      <c r="AD78" s="47" t="s">
        <v>40</v>
      </c>
      <c r="AE78" s="132">
        <v>1</v>
      </c>
      <c r="AF78" s="130">
        <f>AE78/$AE$80*100</f>
        <v>16.666666666666664</v>
      </c>
    </row>
    <row r="79" spans="2:32" ht="22.5" customHeight="1">
      <c r="B79" s="27"/>
      <c r="F79" s="20"/>
      <c r="G79" s="21"/>
      <c r="H79" s="18"/>
      <c r="L79" s="7"/>
      <c r="M79" s="25"/>
      <c r="N79" s="25"/>
      <c r="O79" s="28"/>
      <c r="Q79" s="10"/>
      <c r="R79" s="10"/>
      <c r="S79" s="10"/>
      <c r="T79" s="10"/>
      <c r="AA79" s="135">
        <v>39</v>
      </c>
      <c r="AB79" s="122" t="s">
        <v>39</v>
      </c>
      <c r="AC79" s="138">
        <f>AA79*25.4</f>
        <v>990.5999999999999</v>
      </c>
      <c r="AD79" s="131" t="s">
        <v>40</v>
      </c>
      <c r="AE79" s="149">
        <v>2</v>
      </c>
      <c r="AF79" s="130">
        <f>AE79/$AE$80*100</f>
        <v>33.33333333333333</v>
      </c>
    </row>
    <row r="80" spans="2:32" ht="22.5" customHeight="1">
      <c r="B80" s="27"/>
      <c r="F80" s="20"/>
      <c r="G80" s="21"/>
      <c r="H80" s="18"/>
      <c r="L80" s="7"/>
      <c r="M80" s="25"/>
      <c r="N80" s="25"/>
      <c r="O80" s="28"/>
      <c r="Q80" s="10"/>
      <c r="R80" s="10"/>
      <c r="S80" s="10"/>
      <c r="T80" s="10"/>
      <c r="AA80" s="309" t="s">
        <v>293</v>
      </c>
      <c r="AB80" s="310"/>
      <c r="AC80" s="310"/>
      <c r="AD80" s="311"/>
      <c r="AE80" s="126">
        <f>SUM(AE76:AE79)</f>
        <v>6</v>
      </c>
      <c r="AF80" s="144"/>
    </row>
    <row r="81" spans="2:20" ht="22.5" customHeight="1">
      <c r="B81" s="27"/>
      <c r="F81" s="21"/>
      <c r="G81" s="22"/>
      <c r="H81" s="18"/>
      <c r="L81" s="7"/>
      <c r="M81" s="25"/>
      <c r="N81" s="25"/>
      <c r="O81" s="28"/>
      <c r="Q81" s="10"/>
      <c r="R81" s="10"/>
      <c r="S81" s="10"/>
      <c r="T81" s="10"/>
    </row>
    <row r="82" spans="2:20" ht="22.5" customHeight="1">
      <c r="B82" s="27"/>
      <c r="F82" s="21"/>
      <c r="G82" s="22"/>
      <c r="H82" s="18"/>
      <c r="L82" s="7"/>
      <c r="M82" s="25"/>
      <c r="N82" s="25"/>
      <c r="O82" s="28"/>
      <c r="Q82" s="10"/>
      <c r="R82" s="10"/>
      <c r="S82" s="10"/>
      <c r="T82" s="10"/>
    </row>
    <row r="83" spans="2:20" ht="22.5" customHeight="1">
      <c r="B83" s="27"/>
      <c r="F83" s="21"/>
      <c r="G83" s="22"/>
      <c r="H83" s="18"/>
      <c r="L83" s="7"/>
      <c r="M83" s="25"/>
      <c r="N83" s="25"/>
      <c r="O83" s="28"/>
      <c r="Q83" s="10"/>
      <c r="R83" s="10"/>
      <c r="S83" s="10"/>
      <c r="T83" s="10"/>
    </row>
    <row r="84" spans="2:20" ht="22.5" customHeight="1">
      <c r="B84" s="27"/>
      <c r="F84" s="21"/>
      <c r="G84" s="22"/>
      <c r="H84" s="18"/>
      <c r="L84" s="7"/>
      <c r="O84" s="28"/>
      <c r="Q84" s="10"/>
      <c r="R84" s="10"/>
      <c r="S84" s="10"/>
      <c r="T84" s="10"/>
    </row>
    <row r="85" spans="2:20" ht="22.5" customHeight="1">
      <c r="B85" s="27"/>
      <c r="F85" s="21"/>
      <c r="G85" s="22"/>
      <c r="H85" s="18"/>
      <c r="O85" s="28"/>
      <c r="Q85" s="10"/>
      <c r="R85" s="10"/>
      <c r="S85" s="10"/>
      <c r="T85" s="10"/>
    </row>
    <row r="86" spans="2:20" ht="22.5" customHeight="1">
      <c r="B86" s="27"/>
      <c r="F86" s="21"/>
      <c r="G86" s="22"/>
      <c r="H86" s="18"/>
      <c r="O86" s="28"/>
      <c r="Q86" s="10"/>
      <c r="R86" s="10"/>
      <c r="S86" s="10"/>
      <c r="T86" s="10"/>
    </row>
    <row r="87" spans="2:20" ht="22.5" customHeight="1">
      <c r="B87" s="27"/>
      <c r="F87" s="21"/>
      <c r="G87" s="22"/>
      <c r="H87" s="18"/>
      <c r="O87" s="28"/>
      <c r="Q87" s="10"/>
      <c r="R87" s="10"/>
      <c r="S87" s="10"/>
      <c r="T87" s="10"/>
    </row>
    <row r="88" spans="2:20" ht="22.5" customHeight="1">
      <c r="B88" s="27"/>
      <c r="F88" s="21"/>
      <c r="G88" s="22"/>
      <c r="H88" s="18"/>
      <c r="O88" s="28"/>
      <c r="Q88" s="10"/>
      <c r="R88" s="10"/>
      <c r="S88" s="10"/>
      <c r="T88" s="10"/>
    </row>
    <row r="89" spans="2:15" ht="22.5" customHeight="1">
      <c r="B89" s="27"/>
      <c r="H89" s="18"/>
      <c r="O89" s="28"/>
    </row>
    <row r="90" spans="2:15" ht="22.5" customHeight="1">
      <c r="B90" s="27"/>
      <c r="H90" s="18"/>
      <c r="O90" s="28"/>
    </row>
    <row r="91" spans="8:15" ht="22.5" customHeight="1">
      <c r="H91" s="18"/>
      <c r="O91" s="28"/>
    </row>
    <row r="92" spans="8:15" ht="22.5" customHeight="1">
      <c r="H92" s="18"/>
      <c r="O92" s="28"/>
    </row>
    <row r="93" spans="8:15" ht="22.5" customHeight="1">
      <c r="H93" s="18"/>
      <c r="O93" s="28"/>
    </row>
    <row r="94" ht="22.5" customHeight="1">
      <c r="O94" s="28"/>
    </row>
    <row r="95" ht="22.5" customHeight="1">
      <c r="O95" s="28"/>
    </row>
    <row r="96" ht="22.5" customHeight="1">
      <c r="O96" s="28"/>
    </row>
    <row r="97" ht="22.5" customHeight="1">
      <c r="O97" s="28"/>
    </row>
    <row r="98" ht="22.5" customHeight="1">
      <c r="O98" s="28"/>
    </row>
    <row r="99" ht="22.5" customHeight="1">
      <c r="O99" s="28"/>
    </row>
    <row r="100" ht="22.5" customHeight="1">
      <c r="O100" s="28"/>
    </row>
    <row r="101" ht="22.5" customHeight="1">
      <c r="O101" s="28"/>
    </row>
    <row r="102" ht="22.5" customHeight="1">
      <c r="O102" s="28"/>
    </row>
    <row r="103" ht="22.5" customHeight="1">
      <c r="O103" s="28"/>
    </row>
    <row r="104" ht="22.5" customHeight="1">
      <c r="O104" s="28"/>
    </row>
    <row r="105" ht="22.5" customHeight="1">
      <c r="O105" s="28"/>
    </row>
    <row r="106" ht="22.5" customHeight="1"/>
    <row r="107" ht="22.5" customHeight="1"/>
    <row r="108" ht="22.5" customHeight="1"/>
    <row r="109" ht="22.5" customHeight="1"/>
  </sheetData>
  <sheetProtection/>
  <autoFilter ref="A4:BA4"/>
  <mergeCells count="18">
    <mergeCell ref="F2:H2"/>
    <mergeCell ref="O2:P2"/>
    <mergeCell ref="Q2:T2"/>
    <mergeCell ref="U2:V2"/>
    <mergeCell ref="I3:J3"/>
    <mergeCell ref="Q3:R3"/>
    <mergeCell ref="S3:T3"/>
    <mergeCell ref="U3:V3"/>
    <mergeCell ref="AA80:AD80"/>
    <mergeCell ref="AA71:AD71"/>
    <mergeCell ref="I2:M2"/>
    <mergeCell ref="AA63:AD63"/>
    <mergeCell ref="AA74:AD74"/>
    <mergeCell ref="AA64:AB64"/>
    <mergeCell ref="AC64:AD64"/>
    <mergeCell ref="AA75:AB75"/>
    <mergeCell ref="AC75:AD75"/>
    <mergeCell ref="M3:N3"/>
  </mergeCells>
  <dataValidations count="15">
    <dataValidation type="list" allowBlank="1" showInputMessage="1" showErrorMessage="1" sqref="AE80 AE65:AE69 AE71 H57:H93 H42:H53 H18 F5:F59">
      <formula1>Rail_Height_mm</formula1>
    </dataValidation>
    <dataValidation type="list" allowBlank="1" showInputMessage="1" showErrorMessage="1" sqref="AF71">
      <formula1>Post_length_ft</formula1>
    </dataValidation>
    <dataValidation type="list" allowBlank="1" showInputMessage="1" showErrorMessage="1" sqref="X31:X35 X13:X17 X19:X25 W29:X29 X39:X41 W47:X47 W49:X49 W52:W59 W5:W28 W30:W46 W48 W50 W51:X51">
      <formula1>Test_Vehicle</formula1>
    </dataValidation>
    <dataValidation type="list" allowBlank="1" showInputMessage="1" showErrorMessage="1" sqref="I60:I99 M5:N59">
      <formula1>Post_spacing_mm</formula1>
    </dataValidation>
    <dataValidation type="list" allowBlank="1" showInputMessage="1" showErrorMessage="1" sqref="M60:N83">
      <formula1>Post_Spacing_ft</formula1>
    </dataValidation>
    <dataValidation type="list" allowBlank="1" showInputMessage="1" showErrorMessage="1" sqref="K60:K63">
      <formula1>Post_size_ft</formula1>
    </dataValidation>
    <dataValidation type="list" allowBlank="1" showInputMessage="1" showErrorMessage="1" sqref="E2">
      <formula1>#REF!</formula1>
    </dataValidation>
    <dataValidation type="list" allowBlank="1" showInputMessage="1" showErrorMessage="1" sqref="E5:E57">
      <formula1>Year</formula1>
    </dataValidation>
    <dataValidation type="list" allowBlank="1" showInputMessage="1" showErrorMessage="1" sqref="C5:C59">
      <formula1>Test_Agency</formula1>
    </dataValidation>
    <dataValidation type="list" allowBlank="1" showInputMessage="1" showErrorMessage="1" sqref="B5:B90">
      <formula1>Gaurdrail</formula1>
    </dataValidation>
    <dataValidation type="list" allowBlank="1" showInputMessage="1" showErrorMessage="1" sqref="P5:P59">
      <formula1>Blockout_material</formula1>
    </dataValidation>
    <dataValidation type="list" allowBlank="1" showInputMessage="1" showErrorMessage="1" sqref="L5:L84">
      <formula1>Post_materail</formula1>
    </dataValidation>
    <dataValidation type="list" allowBlank="1" showInputMessage="1" showErrorMessage="1" sqref="I5:I59">
      <formula1>Post_length_m</formula1>
    </dataValidation>
    <dataValidation type="list" allowBlank="1" showInputMessage="1" showErrorMessage="1" sqref="K5:K59">
      <formula1>Post_size_mm</formula1>
    </dataValidation>
    <dataValidation type="list" allowBlank="1" showInputMessage="1" showErrorMessage="1" sqref="O5:O105">
      <formula1>Blockout_size_mm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99"/>
  <sheetViews>
    <sheetView showGridLines="0" zoomScale="85" zoomScaleNormal="85" zoomScalePageLayoutView="0" workbookViewId="0" topLeftCell="C2">
      <pane ySplit="3" topLeftCell="A5" activePane="bottomLeft" state="frozen"/>
      <selection pane="topLeft" activeCell="A2" sqref="A2"/>
      <selection pane="bottomLeft" activeCell="I16" sqref="I16"/>
    </sheetView>
  </sheetViews>
  <sheetFormatPr defaultColWidth="9.140625" defaultRowHeight="15"/>
  <cols>
    <col min="1" max="1" width="3.00390625" style="14" bestFit="1" customWidth="1"/>
    <col min="2" max="2" width="16.8515625" style="14" customWidth="1"/>
    <col min="3" max="3" width="12.421875" style="6" bestFit="1" customWidth="1"/>
    <col min="4" max="4" width="12.8515625" style="15" customWidth="1"/>
    <col min="5" max="5" width="5.57421875" style="6" bestFit="1" customWidth="1"/>
    <col min="6" max="6" width="6.7109375" style="18" customWidth="1"/>
    <col min="7" max="7" width="2.7109375" style="14" customWidth="1"/>
    <col min="8" max="8" width="2.8515625" style="16" customWidth="1"/>
    <col min="9" max="9" width="10.7109375" style="24" bestFit="1" customWidth="1"/>
    <col min="10" max="10" width="4.8515625" style="6" customWidth="1"/>
    <col min="11" max="11" width="15.8515625" style="6" bestFit="1" customWidth="1"/>
    <col min="12" max="12" width="9.57421875" style="6" customWidth="1"/>
    <col min="13" max="13" width="11.00390625" style="26" customWidth="1"/>
    <col min="14" max="14" width="1.7109375" style="26" customWidth="1"/>
    <col min="15" max="15" width="18.8515625" style="14" customWidth="1"/>
    <col min="16" max="16" width="14.28125" style="14" customWidth="1"/>
    <col min="17" max="17" width="6.57421875" style="11" customWidth="1"/>
    <col min="18" max="18" width="4.7109375" style="6" bestFit="1" customWidth="1"/>
    <col min="19" max="19" width="5.421875" style="6" customWidth="1"/>
    <col min="20" max="20" width="4.7109375" style="6" bestFit="1" customWidth="1"/>
    <col min="21" max="21" width="7.00390625" style="17" customWidth="1"/>
    <col min="22" max="22" width="2.421875" style="14" bestFit="1" customWidth="1"/>
    <col min="23" max="23" width="16.8515625" style="6" bestFit="1" customWidth="1"/>
    <col min="24" max="24" width="16.57421875" style="14" bestFit="1" customWidth="1"/>
    <col min="25" max="25" width="9.00390625" style="6" customWidth="1"/>
    <col min="26" max="26" width="75.8515625" style="268" bestFit="1" customWidth="1"/>
    <col min="27" max="27" width="5.57421875" style="15" bestFit="1" customWidth="1"/>
    <col min="28" max="28" width="4.421875" style="14" bestFit="1" customWidth="1"/>
    <col min="29" max="29" width="15.421875" style="14" bestFit="1" customWidth="1"/>
    <col min="30" max="30" width="15.421875" style="31" bestFit="1" customWidth="1"/>
    <col min="31" max="31" width="12.00390625" style="31" bestFit="1" customWidth="1"/>
    <col min="32" max="32" width="19.57421875" style="31" bestFit="1" customWidth="1"/>
    <col min="33" max="52" width="9.140625" style="31" customWidth="1"/>
    <col min="53" max="16384" width="9.140625" style="14" customWidth="1"/>
  </cols>
  <sheetData>
    <row r="1" spans="9:14" ht="15">
      <c r="I1" s="211"/>
      <c r="J1" s="151"/>
      <c r="K1" s="151"/>
      <c r="L1" s="151"/>
      <c r="M1" s="212"/>
      <c r="N1" s="213"/>
    </row>
    <row r="2" spans="1:26" ht="28.5" customHeight="1">
      <c r="A2" s="140"/>
      <c r="B2" s="163" t="s">
        <v>45</v>
      </c>
      <c r="C2" s="155" t="s">
        <v>38</v>
      </c>
      <c r="D2" s="163" t="s">
        <v>46</v>
      </c>
      <c r="E2" s="157" t="s">
        <v>43</v>
      </c>
      <c r="F2" s="295" t="s">
        <v>0</v>
      </c>
      <c r="G2" s="296"/>
      <c r="H2" s="296"/>
      <c r="I2" s="293" t="s">
        <v>1</v>
      </c>
      <c r="J2" s="294"/>
      <c r="K2" s="294"/>
      <c r="L2" s="294"/>
      <c r="M2" s="294"/>
      <c r="N2" s="208"/>
      <c r="O2" s="296" t="s">
        <v>2</v>
      </c>
      <c r="P2" s="297"/>
      <c r="Q2" s="299" t="s">
        <v>3</v>
      </c>
      <c r="R2" s="299"/>
      <c r="S2" s="299"/>
      <c r="T2" s="300"/>
      <c r="U2" s="301" t="s">
        <v>223</v>
      </c>
      <c r="V2" s="302"/>
      <c r="W2" s="157" t="s">
        <v>203</v>
      </c>
      <c r="X2" s="217" t="s">
        <v>297</v>
      </c>
      <c r="Y2" s="155" t="s">
        <v>320</v>
      </c>
      <c r="Z2" s="217" t="s">
        <v>59</v>
      </c>
    </row>
    <row r="3" spans="1:52" s="12" customFormat="1" ht="15.75" customHeight="1">
      <c r="A3" s="161"/>
      <c r="B3" s="161"/>
      <c r="C3" s="156"/>
      <c r="D3" s="161"/>
      <c r="E3" s="156"/>
      <c r="F3" s="152"/>
      <c r="G3" s="153"/>
      <c r="H3" s="169"/>
      <c r="I3" s="303" t="s">
        <v>183</v>
      </c>
      <c r="J3" s="305"/>
      <c r="K3" s="160" t="s">
        <v>184</v>
      </c>
      <c r="L3" s="159" t="s">
        <v>296</v>
      </c>
      <c r="M3" s="303" t="s">
        <v>185</v>
      </c>
      <c r="N3" s="305"/>
      <c r="O3" s="152"/>
      <c r="P3" s="139"/>
      <c r="Q3" s="298" t="s">
        <v>182</v>
      </c>
      <c r="R3" s="300"/>
      <c r="S3" s="293" t="s">
        <v>4</v>
      </c>
      <c r="T3" s="306"/>
      <c r="U3" s="307" t="s">
        <v>222</v>
      </c>
      <c r="V3" s="308"/>
      <c r="W3" s="205"/>
      <c r="X3" s="218" t="s">
        <v>204</v>
      </c>
      <c r="Y3" s="260" t="s">
        <v>333</v>
      </c>
      <c r="Z3" s="263"/>
      <c r="AA3" s="1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26" ht="15">
      <c r="A4" s="162"/>
      <c r="B4" s="162"/>
      <c r="C4" s="164"/>
      <c r="D4" s="165"/>
      <c r="E4" s="164"/>
      <c r="F4" s="170"/>
      <c r="G4" s="47"/>
      <c r="H4" s="171"/>
      <c r="I4" s="180"/>
      <c r="J4" s="200"/>
      <c r="K4" s="214"/>
      <c r="L4" s="154"/>
      <c r="M4" s="215"/>
      <c r="N4" s="183"/>
      <c r="O4" s="134"/>
      <c r="P4" s="137"/>
      <c r="Q4" s="190"/>
      <c r="R4" s="191"/>
      <c r="S4" s="194"/>
      <c r="T4" s="191"/>
      <c r="U4" s="195"/>
      <c r="V4" s="137"/>
      <c r="W4" s="199"/>
      <c r="X4" s="162"/>
      <c r="Y4" s="164"/>
      <c r="Z4" s="264"/>
    </row>
    <row r="5" spans="1:52" s="27" customFormat="1" ht="22.5" customHeight="1">
      <c r="A5" s="132">
        <v>1</v>
      </c>
      <c r="B5" s="132" t="str">
        <f>'SI-data'!B9</f>
        <v>12 gauge</v>
      </c>
      <c r="C5" s="164" t="str">
        <f>'SI-data'!C9</f>
        <v>TTI</v>
      </c>
      <c r="D5" s="165" t="str">
        <f>'SI-data'!D9</f>
        <v>471470-26</v>
      </c>
      <c r="E5" s="167">
        <f>'SI-data'!E9</f>
        <v>1994</v>
      </c>
      <c r="F5" s="172">
        <f>'SI-data'!F9/25.4</f>
        <v>27</v>
      </c>
      <c r="G5" s="173" t="str">
        <f>IF(F5&lt;50,"in","mm")</f>
        <v>in</v>
      </c>
      <c r="H5" s="120"/>
      <c r="I5" s="89" t="str">
        <f>INDEX(array,MATCH('SI-data'!I9,Post_length_m,0),Post_length_ft_col)</f>
        <v>5 ft-4 in. </v>
      </c>
      <c r="J5" s="192" t="s">
        <v>162</v>
      </c>
      <c r="K5" s="127" t="str">
        <f>INDEX(array,MATCH('SI-data'!K9,Post_size_mm,0),Post_size_in_col)</f>
        <v>6×8 in.</v>
      </c>
      <c r="L5" s="184" t="str">
        <f>'SI-data'!L9</f>
        <v>wood</v>
      </c>
      <c r="M5" s="89" t="str">
        <f>INDEX(array,MATCH('SI-data'!M9,Post_spacing_mm,0),Post_spacing_ft_col)</f>
        <v>6 ft-3 in</v>
      </c>
      <c r="N5" s="130"/>
      <c r="O5" s="188" t="str">
        <f>INDEX(array,MATCH('SI-data'!O9,Blockout_size_mm,0),Blockout_in_col)</f>
        <v>6×8×14 in.</v>
      </c>
      <c r="P5" s="137" t="str">
        <f>'SI-data'!P9</f>
        <v>wood</v>
      </c>
      <c r="Q5" s="89">
        <f>'SI-data'!Q9/25.4</f>
        <v>27.165354330708663</v>
      </c>
      <c r="R5" s="192" t="s">
        <v>39</v>
      </c>
      <c r="S5" s="89">
        <f>'SI-data'!S9/25.4</f>
        <v>32.28346456692913</v>
      </c>
      <c r="T5" s="192" t="s">
        <v>39</v>
      </c>
      <c r="U5" s="196" t="s">
        <v>9</v>
      </c>
      <c r="V5" s="120"/>
      <c r="W5" s="201" t="str">
        <f>'SI-data'!W9</f>
        <v>NCHRP 350 3-11</v>
      </c>
      <c r="X5" s="203" t="str">
        <f>'SI-data'!X9</f>
        <v>N/A</v>
      </c>
      <c r="Y5" s="261" t="str">
        <f>'SI-data'!Y9</f>
        <v>SI/US</v>
      </c>
      <c r="Z5" s="265" t="str">
        <f>'SI-data'!Z9</f>
        <v>W-beam, Strong post G4 (2W) guardrail </v>
      </c>
      <c r="AA5" s="15"/>
      <c r="AD5" s="29"/>
      <c r="AE5" s="34"/>
      <c r="AF5" s="29"/>
      <c r="AG5" s="35"/>
      <c r="AH5" s="35"/>
      <c r="AI5" s="35"/>
      <c r="AJ5" s="29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2" s="27" customFormat="1" ht="22.5" customHeight="1">
      <c r="A6" s="132">
        <f aca="true" t="shared" si="0" ref="A6:A59">A5+1</f>
        <v>2</v>
      </c>
      <c r="B6" s="132" t="str">
        <f>'SI-data'!B10</f>
        <v>12 gauge</v>
      </c>
      <c r="C6" s="164" t="str">
        <f>'SI-data'!C10</f>
        <v>TTI</v>
      </c>
      <c r="D6" s="165" t="str">
        <f>'SI-data'!D10</f>
        <v>405421-1</v>
      </c>
      <c r="E6" s="167">
        <f>'SI-data'!E10</f>
        <v>1995</v>
      </c>
      <c r="F6" s="172">
        <f>'SI-data'!F10/25.4</f>
        <v>27.79527559055118</v>
      </c>
      <c r="G6" s="173" t="str">
        <f aca="true" t="shared" si="1" ref="G6:G59">IF(F6&lt;50,"in","mm")</f>
        <v>in</v>
      </c>
      <c r="H6" s="174" t="s">
        <v>202</v>
      </c>
      <c r="I6" s="89" t="str">
        <f>INDEX(array,MATCH('SI-data'!I10,Post_length_m,0),Post_length_ft_col)</f>
        <v>6 ft</v>
      </c>
      <c r="J6" s="192" t="s">
        <v>162</v>
      </c>
      <c r="K6" s="127" t="str">
        <f>INDEX(array,MATCH('SI-data'!K10,Post_size_mm,0),Post_size_in_col)</f>
        <v>W6×8.5</v>
      </c>
      <c r="L6" s="184" t="str">
        <f>'SI-data'!L10</f>
        <v>steel</v>
      </c>
      <c r="M6" s="89" t="str">
        <f>INDEX(array,MATCH('SI-data'!M10,Post_spacing_mm,0),Post_spacing_ft_col)</f>
        <v>6 ft-3 in</v>
      </c>
      <c r="N6" s="130"/>
      <c r="O6" s="188" t="str">
        <f>INDEX(array,MATCH('SI-data'!O10,Blockout_size_mm,0),Blockout_in_col)</f>
        <v>5-7/8×7-7/8×14-1/8 in.</v>
      </c>
      <c r="P6" s="137" t="str">
        <f>'SI-data'!P10</f>
        <v>timber</v>
      </c>
      <c r="Q6" s="89">
        <f>'SI-data'!Q10/25.4</f>
        <v>27.559055118110237</v>
      </c>
      <c r="R6" s="192" t="s">
        <v>39</v>
      </c>
      <c r="S6" s="89">
        <f>'SI-data'!S10/25.4</f>
        <v>39.37007874015748</v>
      </c>
      <c r="T6" s="192" t="s">
        <v>39</v>
      </c>
      <c r="U6" s="196" t="s">
        <v>9</v>
      </c>
      <c r="V6" s="120"/>
      <c r="W6" s="201" t="str">
        <f>'SI-data'!W10</f>
        <v>NCHRP 350 3-11</v>
      </c>
      <c r="X6" s="203" t="str">
        <f>'SI-data'!X10</f>
        <v>N/A</v>
      </c>
      <c r="Y6" s="261" t="str">
        <f>'SI-data'!Y10</f>
        <v>SI</v>
      </c>
      <c r="Z6" s="265" t="str">
        <f>'SI-data'!Z10</f>
        <v>Modified W-beam, strong post G4(1S) guardrail </v>
      </c>
      <c r="AA6" s="15">
        <f>'SI-data'!AA10</f>
        <v>0</v>
      </c>
      <c r="AD6" s="36"/>
      <c r="AE6" s="36"/>
      <c r="AF6" s="36"/>
      <c r="AG6" s="33"/>
      <c r="AH6" s="33"/>
      <c r="AI6" s="33"/>
      <c r="AJ6" s="33"/>
      <c r="AK6" s="33"/>
      <c r="AL6" s="33"/>
      <c r="AM6" s="33"/>
      <c r="AN6" s="33"/>
      <c r="AO6" s="37"/>
      <c r="AP6" s="33"/>
      <c r="AQ6" s="33"/>
      <c r="AR6" s="33"/>
      <c r="AS6" s="33"/>
      <c r="AT6" s="36"/>
      <c r="AU6" s="38"/>
      <c r="AV6" s="36"/>
      <c r="AW6" s="36"/>
      <c r="AX6" s="36"/>
      <c r="AY6" s="36"/>
      <c r="AZ6" s="36"/>
    </row>
    <row r="7" spans="1:52" s="27" customFormat="1" ht="22.5" customHeight="1">
      <c r="A7" s="132">
        <f t="shared" si="0"/>
        <v>3</v>
      </c>
      <c r="B7" s="132" t="str">
        <f>'SI-data'!B11</f>
        <v>12 gauge</v>
      </c>
      <c r="C7" s="164" t="str">
        <f>'SI-data'!C11</f>
        <v>TTI</v>
      </c>
      <c r="D7" s="165" t="str">
        <f>'SI-data'!D11</f>
        <v>405391-1</v>
      </c>
      <c r="E7" s="167">
        <f>'SI-data'!E11</f>
        <v>1995</v>
      </c>
      <c r="F7" s="172">
        <f>'SI-data'!F11/25.4</f>
        <v>27.79527559055118</v>
      </c>
      <c r="G7" s="173" t="str">
        <f t="shared" si="1"/>
        <v>in</v>
      </c>
      <c r="H7" s="174" t="s">
        <v>202</v>
      </c>
      <c r="I7" s="89" t="str">
        <f>INDEX(array,MATCH('SI-data'!I11,Post_length_m,0),Post_length_ft_col)</f>
        <v>6-ft-3 in.</v>
      </c>
      <c r="J7" s="192" t="s">
        <v>162</v>
      </c>
      <c r="K7" s="127" t="str">
        <f>INDEX(array,MATCH('SI-data'!K11,Post_size_mm,0),Post_size_in_col)</f>
        <v>7-1/4 in. dia</v>
      </c>
      <c r="L7" s="184" t="str">
        <f>'SI-data'!L11</f>
        <v>wood</v>
      </c>
      <c r="M7" s="89" t="str">
        <f>INDEX(array,MATCH('SI-data'!M11,Post_spacing_mm,0),Post_spacing_ft_col)</f>
        <v>6 ft-3 in</v>
      </c>
      <c r="N7" s="130"/>
      <c r="O7" s="188" t="str">
        <f>INDEX(array,MATCH('SI-data'!O11,Blockout_size_mm,0),Blockout_in_col)</f>
        <v>5-3/4×5-3/4×14 in.</v>
      </c>
      <c r="P7" s="137" t="str">
        <f>'SI-data'!P11</f>
        <v>wood</v>
      </c>
      <c r="Q7" s="89">
        <f>'SI-data'!Q11/25.4</f>
        <v>31.10236220472441</v>
      </c>
      <c r="R7" s="192" t="s">
        <v>39</v>
      </c>
      <c r="S7" s="89">
        <f>'SI-data'!S11/25.4</f>
        <v>43.30708661417323</v>
      </c>
      <c r="T7" s="192" t="s">
        <v>39</v>
      </c>
      <c r="U7" s="196" t="s">
        <v>9</v>
      </c>
      <c r="V7" s="120"/>
      <c r="W7" s="201" t="str">
        <f>'SI-data'!W11</f>
        <v>NCHRP 350 3-11</v>
      </c>
      <c r="X7" s="203" t="str">
        <f>'SI-data'!X11</f>
        <v>N/A</v>
      </c>
      <c r="Y7" s="261" t="str">
        <f>'SI-data'!Y11</f>
        <v>SI/US</v>
      </c>
      <c r="Z7" s="265" t="str">
        <f>'SI-data'!Z11</f>
        <v>Round wood post G4 (2W) guardrail </v>
      </c>
      <c r="AA7" s="15">
        <f>'SI-data'!AA11</f>
        <v>0</v>
      </c>
      <c r="AD7" s="29"/>
      <c r="AE7" s="29"/>
      <c r="AF7" s="29"/>
      <c r="AG7" s="34"/>
      <c r="AH7" s="29"/>
      <c r="AI7" s="34"/>
      <c r="AJ7" s="29"/>
      <c r="AK7" s="29"/>
      <c r="AL7" s="29"/>
      <c r="AM7" s="29"/>
      <c r="AN7" s="29"/>
      <c r="AO7" s="35"/>
      <c r="AP7" s="29"/>
      <c r="AQ7" s="29"/>
      <c r="AR7" s="29"/>
      <c r="AS7" s="29"/>
      <c r="AT7" s="29"/>
      <c r="AU7" s="39"/>
      <c r="AV7" s="29"/>
      <c r="AW7" s="29"/>
      <c r="AX7" s="29"/>
      <c r="AY7" s="29"/>
      <c r="AZ7" s="29"/>
    </row>
    <row r="8" spans="1:52" s="27" customFormat="1" ht="22.5" customHeight="1">
      <c r="A8" s="132">
        <f t="shared" si="0"/>
        <v>4</v>
      </c>
      <c r="B8" s="132" t="str">
        <f>'SI-data'!B12</f>
        <v>12 gauge</v>
      </c>
      <c r="C8" s="164" t="str">
        <f>'SI-data'!C12</f>
        <v>TTI</v>
      </c>
      <c r="D8" s="165" t="str">
        <f>'SI-data'!D12</f>
        <v>400001-MPT1</v>
      </c>
      <c r="E8" s="167">
        <f>'SI-data'!E12</f>
        <v>1996</v>
      </c>
      <c r="F8" s="172">
        <f>'SI-data'!F12/25.4</f>
        <v>27.79527559055118</v>
      </c>
      <c r="G8" s="173" t="str">
        <f t="shared" si="1"/>
        <v>in</v>
      </c>
      <c r="H8" s="174" t="s">
        <v>202</v>
      </c>
      <c r="I8" s="89" t="str">
        <f>INDEX(array,MATCH('SI-data'!I12,Post_length_m,0),Post_length_ft_col)</f>
        <v>6 ft</v>
      </c>
      <c r="J8" s="192" t="s">
        <v>162</v>
      </c>
      <c r="K8" s="127" t="str">
        <f>INDEX(array,MATCH('SI-data'!K12,Post_size_mm,0),Post_size_in_col)</f>
        <v>W6×9</v>
      </c>
      <c r="L8" s="184" t="str">
        <f>'SI-data'!L12</f>
        <v>steel</v>
      </c>
      <c r="M8" s="89" t="str">
        <f>INDEX(array,MATCH('SI-data'!M12,Post_spacing_mm,0),Post_spacing_ft_col)</f>
        <v>6 ft-3 in</v>
      </c>
      <c r="N8" s="130"/>
      <c r="O8" s="188" t="str">
        <f>INDEX(array,MATCH('SI-data'!O12,Blockout_size_mm,0),Blockout_in_col)</f>
        <v>6×7-7/8×14 in.</v>
      </c>
      <c r="P8" s="137" t="str">
        <f>'SI-data'!P12</f>
        <v>recycled polyethylen e-block</v>
      </c>
      <c r="Q8" s="89">
        <f>'SI-data'!Q12/25.4</f>
        <v>28.34645669291339</v>
      </c>
      <c r="R8" s="192" t="s">
        <v>39</v>
      </c>
      <c r="S8" s="89">
        <f>'SI-data'!S12/25.4</f>
        <v>44.488188976377955</v>
      </c>
      <c r="T8" s="192" t="s">
        <v>39</v>
      </c>
      <c r="U8" s="196" t="s">
        <v>9</v>
      </c>
      <c r="V8" s="120"/>
      <c r="W8" s="201" t="str">
        <f>'SI-data'!W12</f>
        <v>NCHRP 350 3-11</v>
      </c>
      <c r="X8" s="203" t="str">
        <f>'SI-data'!X12</f>
        <v>N/A</v>
      </c>
      <c r="Y8" s="261" t="str">
        <f>'SI-data'!Y12</f>
        <v>SI</v>
      </c>
      <c r="Z8" s="265" t="str">
        <f>'SI-data'!Z12</f>
        <v>Modified G4(1S) w/ recycled blockouts</v>
      </c>
      <c r="AA8" s="15">
        <f>'SI-data'!AA12</f>
        <v>0</v>
      </c>
      <c r="AD8" s="29"/>
      <c r="AE8" s="29"/>
      <c r="AF8" s="29"/>
      <c r="AG8" s="40"/>
      <c r="AH8" s="29"/>
      <c r="AI8" s="29"/>
      <c r="AJ8" s="29"/>
      <c r="AK8" s="30"/>
      <c r="AL8" s="30"/>
      <c r="AM8" s="41"/>
      <c r="AN8" s="30"/>
      <c r="AO8" s="42"/>
      <c r="AP8" s="30"/>
      <c r="AQ8" s="29"/>
      <c r="AR8" s="29"/>
      <c r="AS8" s="30"/>
      <c r="AT8" s="29"/>
      <c r="AU8" s="43"/>
      <c r="AV8" s="44"/>
      <c r="AW8" s="29"/>
      <c r="AX8" s="29"/>
      <c r="AY8" s="29"/>
      <c r="AZ8" s="29"/>
    </row>
    <row r="9" spans="1:52" s="27" customFormat="1" ht="22.5" customHeight="1">
      <c r="A9" s="132">
        <f t="shared" si="0"/>
        <v>5</v>
      </c>
      <c r="B9" s="132" t="str">
        <f>'SI-data'!B13</f>
        <v>12 gauge</v>
      </c>
      <c r="C9" s="164" t="str">
        <f>'SI-data'!C13</f>
        <v>TTI</v>
      </c>
      <c r="D9" s="165" t="str">
        <f>'SI-data'!D13</f>
        <v>439637-1</v>
      </c>
      <c r="E9" s="167">
        <f>'SI-data'!E13</f>
        <v>1997</v>
      </c>
      <c r="F9" s="172">
        <f>'SI-data'!F13/25.4</f>
        <v>27.79527559055118</v>
      </c>
      <c r="G9" s="173" t="str">
        <f t="shared" si="1"/>
        <v>in</v>
      </c>
      <c r="H9" s="174" t="s">
        <v>202</v>
      </c>
      <c r="I9" s="89" t="str">
        <f>INDEX(array,MATCH('SI-data'!I13,Post_length_m,0),Post_length_ft_col)</f>
        <v>5 ft-6 in.</v>
      </c>
      <c r="J9" s="192" t="s">
        <v>162</v>
      </c>
      <c r="K9" s="127" t="str">
        <f>INDEX(array,MATCH('SI-data'!K13,Post_size_mm,0),Post_size_in_col)</f>
        <v>W6×9</v>
      </c>
      <c r="L9" s="184" t="str">
        <f>'SI-data'!L13</f>
        <v>steel</v>
      </c>
      <c r="M9" s="89" t="str">
        <f>INDEX(array,MATCH('SI-data'!M13,Post_spacing_mm,0),Post_spacing_ft_col)</f>
        <v>6 ft-3 in</v>
      </c>
      <c r="N9" s="130"/>
      <c r="O9" s="188" t="str">
        <f>INDEX(array,MATCH('SI-data'!O13,Blockout_size_mm,0),Blockout_in_col)</f>
        <v>6×6×14 in.</v>
      </c>
      <c r="P9" s="137" t="str">
        <f>'SI-data'!P13</f>
        <v>routed wood</v>
      </c>
      <c r="Q9" s="89">
        <f>'SI-data'!Q13/25.4</f>
        <v>17.716535433070867</v>
      </c>
      <c r="R9" s="192" t="s">
        <v>39</v>
      </c>
      <c r="S9" s="89">
        <f>'SI-data'!S13/25.4</f>
        <v>29.52755905511811</v>
      </c>
      <c r="T9" s="192" t="s">
        <v>39</v>
      </c>
      <c r="U9" s="196" t="s">
        <v>9</v>
      </c>
      <c r="V9" s="120"/>
      <c r="W9" s="201" t="str">
        <f>'SI-data'!W13</f>
        <v>NCHRP 350 3-11</v>
      </c>
      <c r="X9" s="203" t="str">
        <f>'SI-data'!X13</f>
        <v>N/A</v>
      </c>
      <c r="Y9" s="261" t="str">
        <f>'SI-data'!Y13</f>
        <v>SI</v>
      </c>
      <c r="Z9" s="265" t="str">
        <f>'SI-data'!Z13</f>
        <v>Modified G4(1S)</v>
      </c>
      <c r="AA9" s="15">
        <f>'SI-data'!AA13</f>
        <v>0</v>
      </c>
      <c r="AD9" s="29"/>
      <c r="AE9" s="29"/>
      <c r="AF9" s="29"/>
      <c r="AG9" s="40"/>
      <c r="AH9" s="29"/>
      <c r="AI9" s="45"/>
      <c r="AJ9" s="29"/>
      <c r="AK9" s="30"/>
      <c r="AL9" s="30"/>
      <c r="AM9" s="41"/>
      <c r="AN9" s="30"/>
      <c r="AO9" s="42"/>
      <c r="AP9" s="30"/>
      <c r="AQ9" s="30"/>
      <c r="AR9" s="30"/>
      <c r="AS9" s="30"/>
      <c r="AT9" s="31"/>
      <c r="AU9" s="43"/>
      <c r="AV9" s="44"/>
      <c r="AW9" s="29"/>
      <c r="AX9" s="29"/>
      <c r="AY9" s="29"/>
      <c r="AZ9" s="29"/>
    </row>
    <row r="10" spans="1:52" s="27" customFormat="1" ht="22.5" customHeight="1">
      <c r="A10" s="132">
        <f t="shared" si="0"/>
        <v>6</v>
      </c>
      <c r="B10" s="132" t="str">
        <f>'SI-data'!B14</f>
        <v>12 gauge</v>
      </c>
      <c r="C10" s="164" t="str">
        <f>'SI-data'!C14</f>
        <v>TTI</v>
      </c>
      <c r="D10" s="165" t="str">
        <f>'SI-data'!D14</f>
        <v>400001-APL1</v>
      </c>
      <c r="E10" s="167">
        <f>'SI-data'!E14</f>
        <v>2000</v>
      </c>
      <c r="F10" s="172">
        <f>'SI-data'!F14/25.4</f>
        <v>27.79527559055118</v>
      </c>
      <c r="G10" s="173" t="str">
        <f t="shared" si="1"/>
        <v>in</v>
      </c>
      <c r="H10" s="174" t="s">
        <v>202</v>
      </c>
      <c r="I10" s="89" t="str">
        <f>INDEX(array,MATCH('SI-data'!I14,Post_length_m,0),Post_length_ft_col)</f>
        <v>4 ft-10-1/2 in.</v>
      </c>
      <c r="J10" s="192" t="s">
        <v>162</v>
      </c>
      <c r="K10" s="127" t="str">
        <f>INDEX(array,MATCH('SI-data'!K14,Post_size_mm,0),Post_size_in_col)</f>
        <v>6×7-1/2 in.</v>
      </c>
      <c r="L10" s="184" t="str">
        <f>'SI-data'!L14</f>
        <v>recycled</v>
      </c>
      <c r="M10" s="89" t="str">
        <f>INDEX(array,MATCH('SI-data'!M14,Post_spacing_mm,0),Post_spacing_ft_col)</f>
        <v>6 ft-3 in</v>
      </c>
      <c r="N10" s="130"/>
      <c r="O10" s="188" t="str">
        <f>INDEX(array,MATCH('SI-data'!O14,Blockout_size_mm,0),Blockout_in_col)</f>
        <v>5-7/8×7-7/8×14-1/8 in.</v>
      </c>
      <c r="P10" s="137" t="str">
        <f>'SI-data'!P14</f>
        <v>timber</v>
      </c>
      <c r="Q10" s="89">
        <f>'SI-data'!Q14/25.4</f>
        <v>31.2992125984252</v>
      </c>
      <c r="R10" s="192" t="s">
        <v>39</v>
      </c>
      <c r="S10" s="89">
        <f>'SI-data'!S14/25.4</f>
        <v>53.62204724409449</v>
      </c>
      <c r="T10" s="192" t="s">
        <v>39</v>
      </c>
      <c r="U10" s="196">
        <f>'SI-data'!U14*1000/25.4/12</f>
        <v>5.47244094488189</v>
      </c>
      <c r="V10" s="120" t="s">
        <v>101</v>
      </c>
      <c r="W10" s="201" t="str">
        <f>'SI-data'!W14</f>
        <v>NCHRP 350 3-11</v>
      </c>
      <c r="X10" s="203" t="str">
        <f>'SI-data'!X14</f>
        <v>N/A</v>
      </c>
      <c r="Y10" s="261" t="str">
        <f>'SI-data'!Y14</f>
        <v>SI</v>
      </c>
      <c r="Z10" s="265" t="str">
        <f>'SI-data'!Z14</f>
        <v>Modified G4 (2W) with Amity plastic’s recycled posts</v>
      </c>
      <c r="AA10" s="15">
        <f>'SI-data'!AA14</f>
        <v>0</v>
      </c>
      <c r="AD10" s="29"/>
      <c r="AE10" s="29"/>
      <c r="AF10" s="29"/>
      <c r="AG10" s="40"/>
      <c r="AH10" s="29"/>
      <c r="AI10" s="29"/>
      <c r="AJ10" s="29"/>
      <c r="AK10" s="30"/>
      <c r="AL10" s="30"/>
      <c r="AM10" s="41"/>
      <c r="AN10" s="30"/>
      <c r="AO10" s="42"/>
      <c r="AP10" s="30"/>
      <c r="AQ10" s="30"/>
      <c r="AR10" s="30"/>
      <c r="AS10" s="30"/>
      <c r="AT10" s="31"/>
      <c r="AU10" s="43"/>
      <c r="AV10" s="44"/>
      <c r="AW10" s="30"/>
      <c r="AX10" s="30"/>
      <c r="AY10" s="29"/>
      <c r="AZ10" s="29"/>
    </row>
    <row r="11" spans="1:52" s="27" customFormat="1" ht="22.5" customHeight="1">
      <c r="A11" s="132">
        <f t="shared" si="0"/>
        <v>7</v>
      </c>
      <c r="B11" s="132" t="str">
        <f>'SI-data'!B15</f>
        <v>12 gauge</v>
      </c>
      <c r="C11" s="164" t="str">
        <f>'SI-data'!C15</f>
        <v>TTI</v>
      </c>
      <c r="D11" s="165" t="str">
        <f>'SI-data'!D15</f>
        <v>404201-1</v>
      </c>
      <c r="E11" s="167">
        <f>'SI-data'!E15</f>
        <v>2000</v>
      </c>
      <c r="F11" s="172">
        <f>'SI-data'!F15/25.4</f>
        <v>27.79527559055118</v>
      </c>
      <c r="G11" s="173" t="str">
        <f t="shared" si="1"/>
        <v>in</v>
      </c>
      <c r="H11" s="174" t="s">
        <v>202</v>
      </c>
      <c r="I11" s="89" t="str">
        <f>INDEX(array,MATCH('SI-data'!I15,Post_length_m,0),Post_length_ft_col)</f>
        <v>5 ft-11 in.</v>
      </c>
      <c r="J11" s="192" t="s">
        <v>162</v>
      </c>
      <c r="K11" s="127" t="str">
        <f>INDEX(array,MATCH('SI-data'!K15,Post_size_mm,0),Post_size_in_col)</f>
        <v>5-7/8×7-7/8 in.</v>
      </c>
      <c r="L11" s="184" t="str">
        <f>'SI-data'!L15</f>
        <v>wood</v>
      </c>
      <c r="M11" s="89" t="str">
        <f>INDEX(array,MATCH('SI-data'!M15,Post_spacing_mm,0),Post_spacing_ft_col)</f>
        <v>6 ft-3 in</v>
      </c>
      <c r="N11" s="130"/>
      <c r="O11" s="188" t="str">
        <f>INDEX(array,MATCH('SI-data'!O15,Blockout_size_mm,0),Blockout_in_col)</f>
        <v>5-7/8×7-7/8×14 1/8 in.</v>
      </c>
      <c r="P11" s="137" t="str">
        <f>'SI-data'!P15</f>
        <v>wood</v>
      </c>
      <c r="Q11" s="89">
        <f>'SI-data'!Q15/25.4</f>
        <v>33.85826771653544</v>
      </c>
      <c r="R11" s="192" t="s">
        <v>39</v>
      </c>
      <c r="S11" s="89">
        <f>'SI-data'!S15/25.4</f>
        <v>40.62992125984252</v>
      </c>
      <c r="T11" s="192" t="s">
        <v>39</v>
      </c>
      <c r="U11" s="196" t="s">
        <v>9</v>
      </c>
      <c r="V11" s="120"/>
      <c r="W11" s="201" t="str">
        <f>'SI-data'!W15</f>
        <v>NCHRP 350 3-11</v>
      </c>
      <c r="X11" s="203" t="str">
        <f>'SI-data'!X15</f>
        <v>N/A</v>
      </c>
      <c r="Y11" s="261" t="str">
        <f>'SI-data'!Y15</f>
        <v>SI</v>
      </c>
      <c r="Z11" s="265" t="str">
        <f>'SI-data'!Z15</f>
        <v>G4 (2W) with 100 mm asphaltic curb</v>
      </c>
      <c r="AA11" s="15">
        <f>'SI-data'!AA15</f>
        <v>0</v>
      </c>
      <c r="AD11" s="29"/>
      <c r="AE11" s="31"/>
      <c r="AF11" s="29"/>
      <c r="AG11" s="40"/>
      <c r="AH11" s="29"/>
      <c r="AI11" s="29"/>
      <c r="AJ11" s="29"/>
      <c r="AK11" s="30"/>
      <c r="AL11" s="30"/>
      <c r="AM11" s="41"/>
      <c r="AN11" s="30"/>
      <c r="AO11" s="42"/>
      <c r="AP11" s="30"/>
      <c r="AQ11" s="30"/>
      <c r="AR11" s="30"/>
      <c r="AS11" s="30"/>
      <c r="AT11" s="29"/>
      <c r="AU11" s="43"/>
      <c r="AV11" s="44"/>
      <c r="AW11" s="30"/>
      <c r="AX11" s="30"/>
      <c r="AY11" s="29"/>
      <c r="AZ11" s="29"/>
    </row>
    <row r="12" spans="1:52" s="27" customFormat="1" ht="22.5" customHeight="1">
      <c r="A12" s="132">
        <f t="shared" si="0"/>
        <v>8</v>
      </c>
      <c r="B12" s="132" t="str">
        <f>'SI-data'!B16</f>
        <v>12 gauge</v>
      </c>
      <c r="C12" s="164" t="str">
        <f>'SI-data'!C16</f>
        <v>TTI</v>
      </c>
      <c r="D12" s="165" t="str">
        <f>'SI-data'!D16</f>
        <v>473750-3</v>
      </c>
      <c r="E12" s="167">
        <f>'SI-data'!E16</f>
        <v>2000</v>
      </c>
      <c r="F12" s="172">
        <f>'SI-data'!F16/25.4</f>
        <v>32.28346456692913</v>
      </c>
      <c r="G12" s="173" t="str">
        <f t="shared" si="1"/>
        <v>in</v>
      </c>
      <c r="H12" s="120"/>
      <c r="I12" s="89" t="str">
        <f>INDEX(array,MATCH('SI-data'!I16,Post_length_m,0),Post_length_ft_col)</f>
        <v>5 ft-3 in. </v>
      </c>
      <c r="J12" s="192" t="s">
        <v>162</v>
      </c>
      <c r="K12" s="127" t="str">
        <f>INDEX(array,MATCH('SI-data'!K16,Post_size_mm,0),Post_size_in_col)</f>
        <v>S3x5.7</v>
      </c>
      <c r="L12" s="184" t="str">
        <f>'SI-data'!L16</f>
        <v>steel</v>
      </c>
      <c r="M12" s="89" t="str">
        <f>INDEX(array,MATCH('SI-data'!M16,Post_spacing_mm,0),Post_spacing_ft_col)</f>
        <v>12 ft-6 in</v>
      </c>
      <c r="N12" s="130"/>
      <c r="O12" s="188" t="e">
        <f>INDEX(array,MATCH('SI-data'!O16,Blockout_size_mm,0),Blockout_in_col)</f>
        <v>#N/A</v>
      </c>
      <c r="P12" s="137"/>
      <c r="Q12" s="89">
        <f>'SI-data'!Q16/25.4</f>
        <v>64.56692913385827</v>
      </c>
      <c r="R12" s="192" t="s">
        <v>39</v>
      </c>
      <c r="S12" s="89">
        <f>'SI-data'!S16/25.4</f>
        <v>83.46456692913387</v>
      </c>
      <c r="T12" s="192" t="s">
        <v>39</v>
      </c>
      <c r="U12" s="196" t="s">
        <v>9</v>
      </c>
      <c r="V12" s="120"/>
      <c r="W12" s="201" t="str">
        <f>'SI-data'!W16</f>
        <v>NCHRP 350 3-11</v>
      </c>
      <c r="X12" s="203" t="str">
        <f>'SI-data'!X16</f>
        <v>N/A</v>
      </c>
      <c r="Y12" s="261" t="str">
        <f>'SI-data'!Y16</f>
        <v>SI/US</v>
      </c>
      <c r="Z12" s="265" t="str">
        <f>'SI-data'!Z16</f>
        <v>Modified PennDOT Type 2 weak post guiderail </v>
      </c>
      <c r="AA12" s="15"/>
      <c r="AD12" s="29"/>
      <c r="AE12" s="31"/>
      <c r="AF12" s="29"/>
      <c r="AG12" s="40"/>
      <c r="AH12" s="29"/>
      <c r="AI12" s="45"/>
      <c r="AJ12" s="29"/>
      <c r="AK12" s="30"/>
      <c r="AL12" s="30"/>
      <c r="AM12" s="41"/>
      <c r="AN12" s="30"/>
      <c r="AO12" s="42"/>
      <c r="AP12" s="30"/>
      <c r="AQ12" s="31"/>
      <c r="AR12" s="31"/>
      <c r="AS12" s="30"/>
      <c r="AT12" s="29"/>
      <c r="AU12" s="39"/>
      <c r="AV12" s="29"/>
      <c r="AW12" s="30"/>
      <c r="AX12" s="30"/>
      <c r="AY12" s="29"/>
      <c r="AZ12" s="29"/>
    </row>
    <row r="13" spans="1:52" s="27" customFormat="1" ht="22.5" customHeight="1">
      <c r="A13" s="132">
        <f t="shared" si="0"/>
        <v>9</v>
      </c>
      <c r="B13" s="132" t="str">
        <f>'SI-data'!B17</f>
        <v>12 gauge</v>
      </c>
      <c r="C13" s="164" t="str">
        <f>'SI-data'!C17</f>
        <v>TTI</v>
      </c>
      <c r="D13" s="165" t="str">
        <f>'SI-data'!D17</f>
        <v>400001-CFI1</v>
      </c>
      <c r="E13" s="167">
        <f>'SI-data'!E17</f>
        <v>2001</v>
      </c>
      <c r="F13" s="172">
        <f>'SI-data'!F17/25.4</f>
        <v>27.79527559055118</v>
      </c>
      <c r="G13" s="173" t="str">
        <f t="shared" si="1"/>
        <v>in</v>
      </c>
      <c r="H13" s="120"/>
      <c r="I13" s="89" t="str">
        <f>INDEX(array,MATCH('SI-data'!I17,Post_length_m,0),Post_length_ft_col)</f>
        <v>5 ft-3 in. </v>
      </c>
      <c r="J13" s="192" t="s">
        <v>162</v>
      </c>
      <c r="K13" s="127" t="str">
        <f>INDEX(array,MATCH('SI-data'!K17,Post_size_mm,0),Post_size_in_col)</f>
        <v>HALCO-X-48</v>
      </c>
      <c r="L13" s="184" t="str">
        <f>'SI-data'!L17</f>
        <v>steel</v>
      </c>
      <c r="M13" s="89" t="str">
        <f>INDEX(array,MATCH('SI-data'!M17,Post_spacing_mm,0),Post_spacing_ft_col)</f>
        <v>6 ft-3 in</v>
      </c>
      <c r="N13" s="130"/>
      <c r="O13" s="188" t="str">
        <f>INDEX(array,MATCH('SI-data'!O17,Blockout_size_mm,0),Blockout_in_col)</f>
        <v>6-1/8x7-7/8x14-1/8 in.</v>
      </c>
      <c r="P13" s="137" t="str">
        <f>'SI-data'!P17</f>
        <v>Recycled plastic</v>
      </c>
      <c r="Q13" s="89">
        <f>'SI-data'!Q17/25.4</f>
        <v>12.834645669291339</v>
      </c>
      <c r="R13" s="192" t="s">
        <v>39</v>
      </c>
      <c r="S13" s="89">
        <f>'SI-data'!S17/25.4</f>
        <v>31.92913385826772</v>
      </c>
      <c r="T13" s="192" t="s">
        <v>39</v>
      </c>
      <c r="U13" s="196">
        <f>'SI-data'!U17*1000/25.4/12</f>
        <v>3.795931758530184</v>
      </c>
      <c r="V13" s="120" t="s">
        <v>101</v>
      </c>
      <c r="W13" s="201" t="str">
        <f>'SI-data'!W17</f>
        <v>NCHRP 350 3-11</v>
      </c>
      <c r="X13" s="203" t="str">
        <f>'SI-data'!X17</f>
        <v>B 80</v>
      </c>
      <c r="Y13" s="261" t="str">
        <f>'SI-data'!Y17</f>
        <v>SI</v>
      </c>
      <c r="Z13" s="265" t="str">
        <f>'SI-data'!Z17</f>
        <v>G4 with HALCO X-48 steel posts and recycled plastic blockouts</v>
      </c>
      <c r="AA13" s="15"/>
      <c r="AD13" s="29"/>
      <c r="AE13" s="29"/>
      <c r="AF13" s="29"/>
      <c r="AG13" s="40"/>
      <c r="AH13" s="29"/>
      <c r="AI13" s="45"/>
      <c r="AJ13" s="29"/>
      <c r="AK13" s="30"/>
      <c r="AL13" s="30"/>
      <c r="AM13" s="41"/>
      <c r="AN13" s="30"/>
      <c r="AO13" s="42"/>
      <c r="AP13" s="30"/>
      <c r="AQ13" s="30"/>
      <c r="AR13" s="30"/>
      <c r="AS13" s="29"/>
      <c r="AT13" s="29"/>
      <c r="AU13" s="39"/>
      <c r="AV13" s="29"/>
      <c r="AW13" s="30"/>
      <c r="AX13" s="30"/>
      <c r="AY13" s="29"/>
      <c r="AZ13" s="29"/>
    </row>
    <row r="14" spans="1:52" s="27" customFormat="1" ht="22.5" customHeight="1">
      <c r="A14" s="132">
        <f t="shared" si="0"/>
        <v>10</v>
      </c>
      <c r="B14" s="132" t="str">
        <f>'SI-data'!B18</f>
        <v>12 gauge</v>
      </c>
      <c r="C14" s="164" t="str">
        <f>'SI-data'!C18</f>
        <v>TTI</v>
      </c>
      <c r="D14" s="165" t="str">
        <f>'SI-data'!D18</f>
        <v>400001-ILP2</v>
      </c>
      <c r="E14" s="167">
        <f>'SI-data'!E18</f>
        <v>2001</v>
      </c>
      <c r="F14" s="172">
        <f>'SI-data'!F18/25.4</f>
        <v>27.755905511811026</v>
      </c>
      <c r="G14" s="173" t="str">
        <f t="shared" si="1"/>
        <v>in</v>
      </c>
      <c r="H14" s="120"/>
      <c r="I14" s="89" t="str">
        <f>INDEX(array,MATCH('SI-data'!I18,Post_length_m,0),Post_length_ft_col)</f>
        <v>5 ft-4 in. </v>
      </c>
      <c r="J14" s="192" t="s">
        <v>162</v>
      </c>
      <c r="K14" s="127" t="str">
        <f>INDEX(array,MATCH('SI-data'!K18,Post_size_mm,0),Post_size_in_col)</f>
        <v>5-7/8×7-7/8 in.</v>
      </c>
      <c r="L14" s="184" t="str">
        <f>'SI-data'!L18</f>
        <v>wood</v>
      </c>
      <c r="M14" s="89" t="str">
        <f>INDEX(array,MATCH('SI-data'!M18,Post_spacing_mm,0),Post_spacing_ft_col)</f>
        <v>6 ft-3 in</v>
      </c>
      <c r="N14" s="130"/>
      <c r="O14" s="188" t="str">
        <f>INDEX(array,MATCH('SI-data'!O18,Blockout_size_mm,0),Blockout_in_col)</f>
        <v>5-7/8×7-7/8×14 in.</v>
      </c>
      <c r="P14" s="137" t="str">
        <f>'SI-data'!P18</f>
        <v>wood</v>
      </c>
      <c r="Q14" s="89">
        <f>'SI-data'!Q18/25.4</f>
        <v>13.385826771653544</v>
      </c>
      <c r="R14" s="192" t="s">
        <v>39</v>
      </c>
      <c r="S14" s="89">
        <f>'SI-data'!S18/25.4</f>
        <v>31.10236220472441</v>
      </c>
      <c r="T14" s="192" t="s">
        <v>39</v>
      </c>
      <c r="U14" s="196">
        <f>'SI-data'!U18*1000/25.4/12</f>
        <v>2.8707349081364835</v>
      </c>
      <c r="V14" s="120" t="s">
        <v>101</v>
      </c>
      <c r="W14" s="201" t="str">
        <f>'SI-data'!W18</f>
        <v>NCHRP 350 3-11</v>
      </c>
      <c r="X14" s="203" t="str">
        <f>'SI-data'!X18</f>
        <v>B 92</v>
      </c>
      <c r="Y14" s="261" t="str">
        <f>'SI-data'!Y18</f>
        <v>SI</v>
      </c>
      <c r="Z14" s="265" t="str">
        <f>'SI-data'!Z18</f>
        <v>G4 (2W) guardrail with imperial 5-Lam posts and blockouts</v>
      </c>
      <c r="AA14" s="15"/>
      <c r="AD14" s="29"/>
      <c r="AE14" s="29"/>
      <c r="AF14" s="29"/>
      <c r="AG14" s="40"/>
      <c r="AH14" s="29"/>
      <c r="AI14" s="45"/>
      <c r="AJ14" s="29"/>
      <c r="AK14" s="30"/>
      <c r="AL14" s="30"/>
      <c r="AM14" s="41"/>
      <c r="AN14" s="30"/>
      <c r="AO14" s="42"/>
      <c r="AP14" s="30"/>
      <c r="AQ14" s="30"/>
      <c r="AR14" s="30"/>
      <c r="AS14" s="29"/>
      <c r="AT14" s="29"/>
      <c r="AU14" s="39"/>
      <c r="AV14" s="29"/>
      <c r="AW14" s="30"/>
      <c r="AX14" s="30"/>
      <c r="AY14" s="29"/>
      <c r="AZ14" s="29"/>
    </row>
    <row r="15" spans="1:52" s="27" customFormat="1" ht="22.5" customHeight="1">
      <c r="A15" s="132">
        <f t="shared" si="0"/>
        <v>11</v>
      </c>
      <c r="B15" s="132" t="str">
        <f>'SI-data'!B19</f>
        <v>12 gauge</v>
      </c>
      <c r="C15" s="164" t="str">
        <f>'SI-data'!C19</f>
        <v>TTI</v>
      </c>
      <c r="D15" s="165" t="str">
        <f>'SI-data'!D19</f>
        <v>441622-1</v>
      </c>
      <c r="E15" s="167">
        <f>'SI-data'!E19</f>
        <v>2001</v>
      </c>
      <c r="F15" s="172">
        <f>'SI-data'!F19/25.4</f>
        <v>27.007874015748033</v>
      </c>
      <c r="G15" s="173" t="str">
        <f t="shared" si="1"/>
        <v>in</v>
      </c>
      <c r="H15" s="120"/>
      <c r="I15" s="89" t="str">
        <f>INDEX(array,MATCH('SI-data'!I19,Post_length_m,0),Post_length_ft_col)</f>
        <v>6 ft</v>
      </c>
      <c r="J15" s="192" t="s">
        <v>162</v>
      </c>
      <c r="K15" s="127" t="str">
        <f>INDEX(array,MATCH('SI-data'!K19,Post_size_mm,0),Post_size_in_col)</f>
        <v>W6×9</v>
      </c>
      <c r="L15" s="184" t="str">
        <f>'SI-data'!L19</f>
        <v>steel</v>
      </c>
      <c r="M15" s="89" t="str">
        <f>INDEX(array,MATCH('SI-data'!M19,Post_spacing_mm,0),Post_spacing_ft_col)</f>
        <v>6 ft-3 in</v>
      </c>
      <c r="N15" s="130"/>
      <c r="O15" s="188" t="str">
        <f>INDEX(array,MATCH('SI-data'!O19,Blockout_size_mm,0),Blockout_in_col)</f>
        <v>6×8×14 in.</v>
      </c>
      <c r="P15" s="137" t="str">
        <f>'SI-data'!P19</f>
        <v>routed wood</v>
      </c>
      <c r="Q15" s="89">
        <f>'SI-data'!Q19/25.4</f>
        <v>13.385826771653544</v>
      </c>
      <c r="R15" s="192" t="s">
        <v>39</v>
      </c>
      <c r="S15" s="89">
        <f>'SI-data'!S19/25.4</f>
        <v>22.99212598425197</v>
      </c>
      <c r="T15" s="192" t="s">
        <v>39</v>
      </c>
      <c r="U15" s="196">
        <f>'SI-data'!U19*1000/25.4/12</f>
        <v>3.431758530183727</v>
      </c>
      <c r="V15" s="120" t="s">
        <v>101</v>
      </c>
      <c r="W15" s="201" t="str">
        <f>'SI-data'!W19</f>
        <v>NCHRP 350 3-11</v>
      </c>
      <c r="X15" s="203" t="str">
        <f>'SI-data'!X19</f>
        <v>B 64B</v>
      </c>
      <c r="Y15" s="261" t="str">
        <f>'SI-data'!Y19</f>
        <v>SI/US</v>
      </c>
      <c r="Z15" s="265" t="str">
        <f>'SI-data'!Z19</f>
        <v>Modified G4 (1S) guardrail on concrete mow strip</v>
      </c>
      <c r="AA15" s="15"/>
      <c r="AD15" s="29"/>
      <c r="AE15" s="29"/>
      <c r="AF15" s="29"/>
      <c r="AG15" s="40"/>
      <c r="AH15" s="29"/>
      <c r="AI15" s="29"/>
      <c r="AJ15" s="29"/>
      <c r="AK15" s="30"/>
      <c r="AL15" s="30"/>
      <c r="AM15" s="41"/>
      <c r="AN15" s="30"/>
      <c r="AO15" s="42"/>
      <c r="AP15" s="30"/>
      <c r="AQ15" s="30"/>
      <c r="AR15" s="30"/>
      <c r="AS15" s="29"/>
      <c r="AT15" s="29"/>
      <c r="AU15" s="39"/>
      <c r="AV15" s="29"/>
      <c r="AW15" s="30"/>
      <c r="AX15" s="30"/>
      <c r="AY15" s="29"/>
      <c r="AZ15" s="29"/>
    </row>
    <row r="16" spans="1:52" s="27" customFormat="1" ht="22.5" customHeight="1">
      <c r="A16" s="132">
        <f t="shared" si="0"/>
        <v>12</v>
      </c>
      <c r="B16" s="132" t="str">
        <f>'SI-data'!B20</f>
        <v>12 gauge</v>
      </c>
      <c r="C16" s="164" t="str">
        <f>'SI-data'!C20</f>
        <v>E-TECH Inc.</v>
      </c>
      <c r="D16" s="165" t="str">
        <f>'SI-data'!D20</f>
        <v>41-1655-001</v>
      </c>
      <c r="E16" s="167">
        <f>'SI-data'!E20</f>
        <v>2001</v>
      </c>
      <c r="F16" s="172">
        <f>'SI-data'!F20/25.4</f>
        <v>27.79527559055118</v>
      </c>
      <c r="G16" s="173" t="str">
        <f t="shared" si="1"/>
        <v>in</v>
      </c>
      <c r="H16" s="174" t="s">
        <v>202</v>
      </c>
      <c r="I16" s="89" t="str">
        <f>INDEX(array,MATCH('SI-data'!I20,Post_length_m,0),Post_length_ft_col)</f>
        <v>5 ft-3 in. </v>
      </c>
      <c r="J16" s="192" t="s">
        <v>162</v>
      </c>
      <c r="K16" s="127" t="str">
        <f>INDEX(array,MATCH('SI-data'!K20,Post_size_mm,0),Post_size_in_col)</f>
        <v>HALCO-X-40</v>
      </c>
      <c r="L16" s="184" t="str">
        <f>'SI-data'!L20</f>
        <v>steel</v>
      </c>
      <c r="M16" s="89" t="str">
        <f>INDEX(array,MATCH('SI-data'!M20,Post_spacing_mm,0),Post_spacing_ft_col)</f>
        <v>6 ft-3 in</v>
      </c>
      <c r="N16" s="130"/>
      <c r="O16" s="188" t="str">
        <f>INDEX(array,MATCH('SI-data'!O20,Blockout_size_mm,0),Blockout_in_col)</f>
        <v>6-1/8x7-7/8x14-1/8 in.</v>
      </c>
      <c r="P16" s="137" t="str">
        <f>'SI-data'!P20</f>
        <v>routed wood</v>
      </c>
      <c r="Q16" s="89">
        <f>'SI-data'!Q20/25.4</f>
        <v>27.559055118110237</v>
      </c>
      <c r="R16" s="192" t="s">
        <v>39</v>
      </c>
      <c r="S16" s="89">
        <f>'SI-data'!S20/25.4</f>
        <v>51.181102362204726</v>
      </c>
      <c r="T16" s="192" t="s">
        <v>39</v>
      </c>
      <c r="U16" s="196" t="s">
        <v>9</v>
      </c>
      <c r="V16" s="120"/>
      <c r="W16" s="201" t="str">
        <f>'SI-data'!W20</f>
        <v>NCHRP 350 3-11</v>
      </c>
      <c r="X16" s="203" t="str">
        <f>'SI-data'!X20</f>
        <v>B 80A</v>
      </c>
      <c r="Y16" s="261" t="str">
        <f>'SI-data'!Y20</f>
        <v>SI</v>
      </c>
      <c r="Z16" s="265" t="str">
        <f>'SI-data'!Z20</f>
        <v>G4 guardrail with light weight HALCO X-40 steel posts and recycled plastic blockouts</v>
      </c>
      <c r="AA16" s="15">
        <f>'SI-data'!AA20</f>
        <v>0</v>
      </c>
      <c r="AD16" s="32"/>
      <c r="AE16" s="32"/>
      <c r="AF16" s="29"/>
      <c r="AG16" s="40"/>
      <c r="AH16" s="32"/>
      <c r="AI16" s="29"/>
      <c r="AJ16" s="29"/>
      <c r="AK16" s="30"/>
      <c r="AL16" s="30"/>
      <c r="AM16" s="41"/>
      <c r="AN16" s="30"/>
      <c r="AO16" s="42"/>
      <c r="AP16" s="30"/>
      <c r="AQ16" s="30"/>
      <c r="AR16" s="30"/>
      <c r="AS16" s="29"/>
      <c r="AT16" s="29"/>
      <c r="AU16" s="39"/>
      <c r="AV16" s="32"/>
      <c r="AW16" s="30"/>
      <c r="AX16" s="30"/>
      <c r="AY16" s="29"/>
      <c r="AZ16" s="29"/>
    </row>
    <row r="17" spans="1:52" s="27" customFormat="1" ht="22.5" customHeight="1">
      <c r="A17" s="132">
        <f t="shared" si="0"/>
        <v>13</v>
      </c>
      <c r="B17" s="132" t="str">
        <f>'SI-data'!B21</f>
        <v>12 gauge</v>
      </c>
      <c r="C17" s="164" t="str">
        <f>'SI-data'!C21</f>
        <v>TTI</v>
      </c>
      <c r="D17" s="165" t="str">
        <f>'SI-data'!D21</f>
        <v>441622-2</v>
      </c>
      <c r="E17" s="167">
        <f>'SI-data'!E21</f>
        <v>2002</v>
      </c>
      <c r="F17" s="172">
        <f>'SI-data'!F21/25.4</f>
        <v>27.007874015748033</v>
      </c>
      <c r="G17" s="173" t="str">
        <f t="shared" si="1"/>
        <v>in</v>
      </c>
      <c r="H17" s="120"/>
      <c r="I17" s="89"/>
      <c r="J17" s="192"/>
      <c r="K17" s="127" t="str">
        <f>INDEX(array,MATCH('SI-data'!K21,Post_size_mm,0),Post_size_in_col)</f>
        <v>7 in. dia</v>
      </c>
      <c r="L17" s="184" t="str">
        <f>'SI-data'!L21</f>
        <v>wood</v>
      </c>
      <c r="M17" s="89" t="str">
        <f>INDEX(array,MATCH('SI-data'!M21,Post_spacing_mm,0),Post_spacing_ft_col)</f>
        <v>6 ft-3 in</v>
      </c>
      <c r="N17" s="130"/>
      <c r="O17" s="188" t="str">
        <f>INDEX(array,MATCH('SI-data'!O21,Blockout_size_mm,0),Blockout_in_col)</f>
        <v>6×8×14 in.</v>
      </c>
      <c r="P17" s="137" t="str">
        <f>'SI-data'!P21</f>
        <v>routed wood</v>
      </c>
      <c r="Q17" s="89">
        <f>'SI-data'!Q21/25.4</f>
        <v>22.440944881889767</v>
      </c>
      <c r="R17" s="192" t="s">
        <v>39</v>
      </c>
      <c r="S17" s="89">
        <f>'SI-data'!S21/25.4</f>
        <v>27.086614173228348</v>
      </c>
      <c r="T17" s="192" t="s">
        <v>39</v>
      </c>
      <c r="U17" s="196">
        <f>'SI-data'!U21*1000/25.4/12</f>
        <v>3.884514435695538</v>
      </c>
      <c r="V17" s="120" t="s">
        <v>101</v>
      </c>
      <c r="W17" s="201" t="str">
        <f>'SI-data'!W21</f>
        <v>NCHRP 350 3-11</v>
      </c>
      <c r="X17" s="203" t="str">
        <f>'SI-data'!X21</f>
        <v>B 64B</v>
      </c>
      <c r="Y17" s="261" t="str">
        <f>'SI-data'!Y21</f>
        <v>SI</v>
      </c>
      <c r="Z17" s="265" t="str">
        <f>'SI-data'!Z21</f>
        <v>W-beam guardrail on round posts in mow strip</v>
      </c>
      <c r="AA17" s="15"/>
      <c r="AD17" s="32"/>
      <c r="AE17" s="32"/>
      <c r="AF17" s="29"/>
      <c r="AG17" s="40"/>
      <c r="AH17" s="32"/>
      <c r="AI17" s="29"/>
      <c r="AJ17" s="29"/>
      <c r="AK17" s="30"/>
      <c r="AL17" s="30"/>
      <c r="AM17" s="41"/>
      <c r="AN17" s="30"/>
      <c r="AO17" s="42"/>
      <c r="AP17" s="30"/>
      <c r="AQ17" s="29"/>
      <c r="AR17" s="32"/>
      <c r="AS17" s="29"/>
      <c r="AT17" s="29"/>
      <c r="AU17" s="39"/>
      <c r="AV17" s="32"/>
      <c r="AW17" s="29"/>
      <c r="AX17" s="29"/>
      <c r="AY17" s="29"/>
      <c r="AZ17" s="29"/>
    </row>
    <row r="18" spans="1:52" s="27" customFormat="1" ht="22.5" customHeight="1">
      <c r="A18" s="132">
        <f t="shared" si="0"/>
        <v>14</v>
      </c>
      <c r="B18" s="132" t="str">
        <f>'SI-data'!B22</f>
        <v>12 gauge</v>
      </c>
      <c r="C18" s="164" t="str">
        <f>'SI-data'!C22</f>
        <v>TTI</v>
      </c>
      <c r="D18" s="165" t="str">
        <f>'SI-data'!D22</f>
        <v>400001-MON1</v>
      </c>
      <c r="E18" s="167">
        <f>'SI-data'!E22</f>
        <v>2002</v>
      </c>
      <c r="F18" s="172">
        <f>'SI-data'!F22/25.4</f>
        <v>27.79527559055118</v>
      </c>
      <c r="G18" s="173" t="str">
        <f t="shared" si="1"/>
        <v>in</v>
      </c>
      <c r="H18" s="175"/>
      <c r="I18" s="89" t="str">
        <f>INDEX(array,MATCH('SI-data'!I22,Post_length_m,0),Post_length_ft_col)</f>
        <v>6 ft</v>
      </c>
      <c r="J18" s="192" t="s">
        <v>162</v>
      </c>
      <c r="K18" s="127" t="str">
        <f>INDEX(array,MATCH('SI-data'!K22,Post_size_mm,0),Post_size_in_col)</f>
        <v>W6×9</v>
      </c>
      <c r="L18" s="184" t="str">
        <f>'SI-data'!L22</f>
        <v>steel</v>
      </c>
      <c r="M18" s="89" t="str">
        <f>INDEX(array,MATCH('SI-data'!M22,Post_spacing_mm,0),Post_spacing_ft_col)</f>
        <v>6 ft-3 in</v>
      </c>
      <c r="N18" s="130"/>
      <c r="O18" s="188" t="str">
        <f>INDEX(array,MATCH('SI-data'!O22,Blockout_size_mm,0),Blockout_in_col)</f>
        <v>6×8×14 in.</v>
      </c>
      <c r="P18" s="137" t="str">
        <f>'SI-data'!P22</f>
        <v>Mondo polymer</v>
      </c>
      <c r="Q18" s="89">
        <f>'SI-data'!Q22/25.4</f>
        <v>10.433070866141733</v>
      </c>
      <c r="R18" s="192" t="s">
        <v>39</v>
      </c>
      <c r="S18" s="89">
        <f>'SI-data'!S22/25.4</f>
        <v>32.952755905511815</v>
      </c>
      <c r="T18" s="192" t="s">
        <v>39</v>
      </c>
      <c r="U18" s="196">
        <f>'SI-data'!U22*1000/25.4/12</f>
        <v>3.937007874015748</v>
      </c>
      <c r="V18" s="120" t="s">
        <v>101</v>
      </c>
      <c r="W18" s="201" t="str">
        <f>'SI-data'!W22</f>
        <v>NCHRP 350 3-11</v>
      </c>
      <c r="X18" s="203" t="str">
        <f>'SI-data'!X22</f>
        <v>N/A</v>
      </c>
      <c r="Y18" s="261" t="str">
        <f>'SI-data'!Y22</f>
        <v>SI</v>
      </c>
      <c r="Z18" s="265" t="str">
        <f>'SI-data'!Z22</f>
        <v>Modified G4 (1S) with Mondo Polymer blockouts</v>
      </c>
      <c r="AA18" s="15"/>
      <c r="AD18" s="32"/>
      <c r="AE18" s="32"/>
      <c r="AF18" s="29"/>
      <c r="AG18" s="40"/>
      <c r="AH18" s="32"/>
      <c r="AI18" s="45"/>
      <c r="AJ18" s="32"/>
      <c r="AK18" s="29"/>
      <c r="AL18" s="29"/>
      <c r="AM18" s="29"/>
      <c r="AN18" s="29"/>
      <c r="AO18" s="35"/>
      <c r="AP18" s="29"/>
      <c r="AQ18" s="29"/>
      <c r="AR18" s="32"/>
      <c r="AS18" s="29"/>
      <c r="AT18" s="29"/>
      <c r="AU18" s="39"/>
      <c r="AV18" s="32"/>
      <c r="AW18" s="30"/>
      <c r="AX18" s="29"/>
      <c r="AY18" s="29"/>
      <c r="AZ18" s="29"/>
    </row>
    <row r="19" spans="1:52" s="27" customFormat="1" ht="22.5" customHeight="1">
      <c r="A19" s="132">
        <f t="shared" si="0"/>
        <v>15</v>
      </c>
      <c r="B19" s="132" t="str">
        <f>'SI-data'!B23</f>
        <v>12 gauge</v>
      </c>
      <c r="C19" s="164" t="str">
        <f>'SI-data'!C23</f>
        <v>MwRSF</v>
      </c>
      <c r="D19" s="165" t="str">
        <f>'SI-data'!D23</f>
        <v>NPG-4</v>
      </c>
      <c r="E19" s="167">
        <f>'SI-data'!E23</f>
        <v>2002</v>
      </c>
      <c r="F19" s="172">
        <f>'SI-data'!F23/25.4</f>
        <v>30.984251968503937</v>
      </c>
      <c r="G19" s="173" t="str">
        <f t="shared" si="1"/>
        <v>in</v>
      </c>
      <c r="H19" s="120"/>
      <c r="I19" s="89" t="str">
        <f>INDEX(array,MATCH('SI-data'!I23,Post_length_m,0),Post_length_ft_col)</f>
        <v>6 ft</v>
      </c>
      <c r="J19" s="192" t="s">
        <v>162</v>
      </c>
      <c r="K19" s="127" t="str">
        <f>INDEX(array,MATCH('SI-data'!K23,Post_size_mm,0),Post_size_in_col)</f>
        <v>W6×9</v>
      </c>
      <c r="L19" s="184" t="str">
        <f>'SI-data'!L23</f>
        <v>steel</v>
      </c>
      <c r="M19" s="89" t="str">
        <f>INDEX(array,MATCH('SI-data'!M23,Post_spacing_mm,0),Post_spacing_ft_col)</f>
        <v>6 ft-3 in</v>
      </c>
      <c r="N19" s="130"/>
      <c r="O19" s="188" t="str">
        <f>INDEX(array,MATCH('SI-data'!O23,Blockout_size_mm,0),Blockout_in_col)</f>
        <v>6×12×14 in.</v>
      </c>
      <c r="P19" s="137" t="str">
        <f>'SI-data'!P23</f>
        <v>routed wood</v>
      </c>
      <c r="Q19" s="89">
        <f>'SI-data'!Q23/25.4</f>
        <v>25.669291338582678</v>
      </c>
      <c r="R19" s="192" t="s">
        <v>39</v>
      </c>
      <c r="S19" s="89">
        <f>'SI-data'!S23/25.4</f>
        <v>43.07086614173229</v>
      </c>
      <c r="T19" s="192" t="s">
        <v>39</v>
      </c>
      <c r="U19" s="196">
        <f>'SI-data'!U23*1000/25.4/12</f>
        <v>4.133858267716536</v>
      </c>
      <c r="V19" s="120" t="s">
        <v>101</v>
      </c>
      <c r="W19" s="201" t="str">
        <f>'SI-data'!W23</f>
        <v>NCHRP 350 3-11</v>
      </c>
      <c r="X19" s="203" t="str">
        <f>'SI-data'!X23</f>
        <v>B 133</v>
      </c>
      <c r="Y19" s="261" t="str">
        <f>'SI-data'!Y23</f>
        <v>SI/US</v>
      </c>
      <c r="Z19" s="265" t="str">
        <f>'SI-data'!Z23</f>
        <v>Modified Midwest Guardrail System </v>
      </c>
      <c r="AA19" s="15"/>
      <c r="AD19" s="32"/>
      <c r="AE19" s="32"/>
      <c r="AF19" s="29"/>
      <c r="AG19" s="40"/>
      <c r="AH19" s="32"/>
      <c r="AI19" s="45"/>
      <c r="AJ19" s="32"/>
      <c r="AK19" s="29"/>
      <c r="AL19" s="29"/>
      <c r="AM19" s="29"/>
      <c r="AN19" s="29"/>
      <c r="AO19" s="35"/>
      <c r="AP19" s="32"/>
      <c r="AQ19" s="32"/>
      <c r="AR19" s="32"/>
      <c r="AS19" s="29"/>
      <c r="AT19" s="29"/>
      <c r="AU19" s="39"/>
      <c r="AV19" s="32"/>
      <c r="AW19" s="29"/>
      <c r="AX19" s="32"/>
      <c r="AY19" s="29"/>
      <c r="AZ19" s="29"/>
    </row>
    <row r="20" spans="1:52" s="27" customFormat="1" ht="22.5" customHeight="1">
      <c r="A20" s="132">
        <f t="shared" si="0"/>
        <v>16</v>
      </c>
      <c r="B20" s="132" t="str">
        <f>'SI-data'!B24</f>
        <v>12 gauge</v>
      </c>
      <c r="C20" s="164" t="str">
        <f>'SI-data'!C24</f>
        <v>MwRSF</v>
      </c>
      <c r="D20" s="165" t="str">
        <f>'SI-data'!D24</f>
        <v>NPG-5</v>
      </c>
      <c r="E20" s="167">
        <f>'SI-data'!E24</f>
        <v>2002</v>
      </c>
      <c r="F20" s="172">
        <f>'SI-data'!F24/25.4</f>
        <v>30.984251968503937</v>
      </c>
      <c r="G20" s="173" t="str">
        <f t="shared" si="1"/>
        <v>in</v>
      </c>
      <c r="H20" s="120"/>
      <c r="I20" s="89" t="str">
        <f>INDEX(array,MATCH('SI-data'!I24,Post_length_m,0),Post_length_ft_col)</f>
        <v>6 ft</v>
      </c>
      <c r="J20" s="192" t="s">
        <v>162</v>
      </c>
      <c r="K20" s="127" t="str">
        <f>INDEX(array,MATCH('SI-data'!K24,Post_size_mm,0),Post_size_in_col)</f>
        <v>W6×9</v>
      </c>
      <c r="L20" s="184" t="str">
        <f>'SI-data'!L24</f>
        <v>steel</v>
      </c>
      <c r="M20" s="89" t="str">
        <f>INDEX(array,MATCH('SI-data'!M24,Post_spacing_mm,0),Post_spacing_ft_col)</f>
        <v>6 ft-3 in</v>
      </c>
      <c r="N20" s="130"/>
      <c r="O20" s="188" t="str">
        <f>INDEX(array,MATCH('SI-data'!O24,Blockout_size_mm,0),Blockout_in_col)</f>
        <v>6×12×14 in.</v>
      </c>
      <c r="P20" s="137" t="str">
        <f>'SI-data'!P24</f>
        <v>routed wood</v>
      </c>
      <c r="Q20" s="89">
        <f>'SI-data'!Q24/25.4</f>
        <v>24.055118110236222</v>
      </c>
      <c r="R20" s="192" t="s">
        <v>39</v>
      </c>
      <c r="S20" s="89">
        <f>'SI-data'!S24/25.4</f>
        <v>40.31496062992126</v>
      </c>
      <c r="T20" s="192" t="s">
        <v>39</v>
      </c>
      <c r="U20" s="196">
        <f>'SI-data'!U24*1000/25.4/12</f>
        <v>4.767060367454069</v>
      </c>
      <c r="V20" s="120" t="s">
        <v>101</v>
      </c>
      <c r="W20" s="201" t="str">
        <f>'SI-data'!W24</f>
        <v>NCHRP 350 3-11</v>
      </c>
      <c r="X20" s="203" t="str">
        <f>'SI-data'!X24</f>
        <v>B 133</v>
      </c>
      <c r="Y20" s="261" t="str">
        <f>'SI-data'!Y24</f>
        <v>SI/US</v>
      </c>
      <c r="Z20" s="265" t="str">
        <f>'SI-data'!Z24</f>
        <v>Same system of NPG-4  with 6 in. tall concrete curb</v>
      </c>
      <c r="AA20" s="15"/>
      <c r="AD20" s="32"/>
      <c r="AE20" s="32"/>
      <c r="AF20" s="29"/>
      <c r="AG20" s="40"/>
      <c r="AH20" s="32"/>
      <c r="AI20" s="29"/>
      <c r="AJ20" s="32"/>
      <c r="AK20" s="35"/>
      <c r="AL20" s="29"/>
      <c r="AM20" s="29"/>
      <c r="AN20" s="29"/>
      <c r="AO20" s="35"/>
      <c r="AP20" s="32"/>
      <c r="AQ20" s="32"/>
      <c r="AR20" s="32"/>
      <c r="AS20" s="29"/>
      <c r="AT20" s="29"/>
      <c r="AU20" s="39"/>
      <c r="AV20" s="32"/>
      <c r="AW20" s="32"/>
      <c r="AX20" s="32"/>
      <c r="AY20" s="29"/>
      <c r="AZ20" s="29"/>
    </row>
    <row r="21" spans="1:52" s="27" customFormat="1" ht="22.5" customHeight="1">
      <c r="A21" s="132">
        <f t="shared" si="0"/>
        <v>17</v>
      </c>
      <c r="B21" s="132" t="str">
        <f>'SI-data'!B25</f>
        <v>12 gauge</v>
      </c>
      <c r="C21" s="164" t="str">
        <f>'SI-data'!C25</f>
        <v>MwRSF</v>
      </c>
      <c r="D21" s="165" t="str">
        <f>'SI-data'!D25</f>
        <v>NPG-6</v>
      </c>
      <c r="E21" s="167">
        <f>'SI-data'!E25</f>
        <v>2002</v>
      </c>
      <c r="F21" s="172">
        <f>'SI-data'!F25/25.4</f>
        <v>30.984251968503937</v>
      </c>
      <c r="G21" s="173" t="str">
        <f t="shared" si="1"/>
        <v>in</v>
      </c>
      <c r="H21" s="120"/>
      <c r="I21" s="89" t="str">
        <f>INDEX(array,MATCH('SI-data'!I25,Post_length_m,0),Post_length_ft_col)</f>
        <v>6 ft</v>
      </c>
      <c r="J21" s="192" t="s">
        <v>162</v>
      </c>
      <c r="K21" s="127" t="str">
        <f>INDEX(array,MATCH('SI-data'!K25,Post_size_mm,0),Post_size_in_col)</f>
        <v>W6×9</v>
      </c>
      <c r="L21" s="184" t="str">
        <f>'SI-data'!L25</f>
        <v>steel</v>
      </c>
      <c r="M21" s="89" t="str">
        <f>INDEX(array,MATCH('SI-data'!M25,Post_spacing_mm,0),Post_spacing_ft_col)</f>
        <v>1 ft-6-3/4 in.</v>
      </c>
      <c r="N21" s="130"/>
      <c r="O21" s="188" t="str">
        <f>INDEX(array,MATCH('SI-data'!O25,Blockout_size_mm,0),Blockout_in_col)</f>
        <v>6×12×14 in.</v>
      </c>
      <c r="P21" s="137" t="str">
        <f>'SI-data'!P25</f>
        <v>routed wood</v>
      </c>
      <c r="Q21" s="89">
        <f>'SI-data'!Q25/25.4</f>
        <v>12.007874015748031</v>
      </c>
      <c r="R21" s="192" t="s">
        <v>39</v>
      </c>
      <c r="S21" s="89">
        <f>'SI-data'!S25/25.4</f>
        <v>17.598425196850396</v>
      </c>
      <c r="T21" s="192" t="s">
        <v>39</v>
      </c>
      <c r="U21" s="196">
        <f>'SI-data'!U25*1000/25.4/12</f>
        <v>3.054461942257218</v>
      </c>
      <c r="V21" s="120" t="s">
        <v>101</v>
      </c>
      <c r="W21" s="201" t="str">
        <f>'SI-data'!W25</f>
        <v>NCHRP 350 3-11</v>
      </c>
      <c r="X21" s="203" t="str">
        <f>'SI-data'!X25</f>
        <v>B 133</v>
      </c>
      <c r="Y21" s="261" t="str">
        <f>'SI-data'!Y25</f>
        <v>SI/US</v>
      </c>
      <c r="Z21" s="265" t="str">
        <f>'SI-data'!Z25</f>
        <v>Modified MGS with reduced post spacing</v>
      </c>
      <c r="AA21" s="15"/>
      <c r="AD21" s="32"/>
      <c r="AE21" s="32"/>
      <c r="AF21" s="29"/>
      <c r="AG21" s="40"/>
      <c r="AH21" s="32"/>
      <c r="AI21" s="32"/>
      <c r="AJ21" s="32"/>
      <c r="AK21" s="32"/>
      <c r="AL21" s="29"/>
      <c r="AM21" s="29"/>
      <c r="AN21" s="29"/>
      <c r="AO21" s="46"/>
      <c r="AP21" s="32"/>
      <c r="AQ21" s="32"/>
      <c r="AR21" s="32"/>
      <c r="AS21" s="29"/>
      <c r="AT21" s="29"/>
      <c r="AU21" s="39"/>
      <c r="AV21" s="32"/>
      <c r="AW21" s="32"/>
      <c r="AX21" s="32"/>
      <c r="AY21" s="29"/>
      <c r="AZ21" s="29"/>
    </row>
    <row r="22" spans="1:52" s="27" customFormat="1" ht="22.5" customHeight="1">
      <c r="A22" s="132">
        <f t="shared" si="0"/>
        <v>18</v>
      </c>
      <c r="B22" s="132" t="str">
        <f>'SI-data'!B26</f>
        <v>12 gauge</v>
      </c>
      <c r="C22" s="164" t="str">
        <f>'SI-data'!C26</f>
        <v>MwRSF</v>
      </c>
      <c r="D22" s="165" t="str">
        <f>'SI-data'!D26</f>
        <v>PR-1</v>
      </c>
      <c r="E22" s="167">
        <f>'SI-data'!E26</f>
        <v>2002</v>
      </c>
      <c r="F22" s="172">
        <f>'SI-data'!F26/25.4</f>
        <v>27.79527559055118</v>
      </c>
      <c r="G22" s="173" t="str">
        <f t="shared" si="1"/>
        <v>in</v>
      </c>
      <c r="H22" s="137"/>
      <c r="I22" s="89" t="str">
        <f>INDEX(array,MATCH('SI-data'!I26,Post_length_m,0),Post_length_ft_col)</f>
        <v>4 ft-5 in.</v>
      </c>
      <c r="J22" s="192" t="s">
        <v>162</v>
      </c>
      <c r="K22" s="127" t="str">
        <f>INDEX(array,MATCH('SI-data'!K26,Post_size_mm,0),Post_size_in_col)</f>
        <v>W6×9</v>
      </c>
      <c r="L22" s="184" t="str">
        <f>'SI-data'!L26</f>
        <v>steel</v>
      </c>
      <c r="M22" s="89" t="str">
        <f>INDEX(array,MATCH('SI-data'!M26,Post_spacing_mm,0),Post_spacing_ft_col)</f>
        <v>6 ft-3 in</v>
      </c>
      <c r="N22" s="130"/>
      <c r="O22" s="188" t="str">
        <f>INDEX(array,MATCH('SI-data'!O26,Blockout_size_mm,0),Blockout_in_col)</f>
        <v>6×8×14 in.</v>
      </c>
      <c r="P22" s="137" t="str">
        <f>'SI-data'!P26</f>
        <v>wood</v>
      </c>
      <c r="Q22" s="89" t="s">
        <v>9</v>
      </c>
      <c r="R22" s="192"/>
      <c r="S22" s="89">
        <f>'SI-data'!S26/25.4</f>
        <v>38.188976377952756</v>
      </c>
      <c r="T22" s="192" t="s">
        <v>39</v>
      </c>
      <c r="U22" s="196">
        <f>'SI-data'!U26*1000/25.4/12</f>
        <v>3.3136482939632548</v>
      </c>
      <c r="V22" s="120" t="s">
        <v>101</v>
      </c>
      <c r="W22" s="201" t="str">
        <f>'SI-data'!W26</f>
        <v>NCHRP 350 3-11</v>
      </c>
      <c r="X22" s="203" t="str">
        <f>'SI-data'!X26</f>
        <v>B 64B</v>
      </c>
      <c r="Y22" s="261" t="str">
        <f>'SI-data'!Y26</f>
        <v>SI/US</v>
      </c>
      <c r="Z22" s="265" t="str">
        <f>'SI-data'!Z26</f>
        <v>Strong W-beam guardrail with posts installed in rock</v>
      </c>
      <c r="AA22" s="15"/>
      <c r="AD22" s="32"/>
      <c r="AE22" s="32"/>
      <c r="AF22" s="29"/>
      <c r="AG22" s="40"/>
      <c r="AH22" s="32"/>
      <c r="AI22" s="32"/>
      <c r="AJ22" s="32"/>
      <c r="AK22" s="32"/>
      <c r="AL22" s="29"/>
      <c r="AM22" s="29"/>
      <c r="AN22" s="29"/>
      <c r="AO22" s="46"/>
      <c r="AP22" s="32"/>
      <c r="AQ22" s="32"/>
      <c r="AR22" s="32"/>
      <c r="AS22" s="29"/>
      <c r="AT22" s="29"/>
      <c r="AU22" s="39"/>
      <c r="AV22" s="32"/>
      <c r="AW22" s="32"/>
      <c r="AX22" s="32"/>
      <c r="AY22" s="29"/>
      <c r="AZ22" s="29"/>
    </row>
    <row r="23" spans="1:52" ht="22.5" customHeight="1">
      <c r="A23" s="132">
        <f t="shared" si="0"/>
        <v>19</v>
      </c>
      <c r="B23" s="132" t="str">
        <f>'SI-data'!B27</f>
        <v>12 gauge</v>
      </c>
      <c r="C23" s="164" t="str">
        <f>'SI-data'!C27</f>
        <v>SwRI</v>
      </c>
      <c r="D23" s="165" t="str">
        <f>'SI-data'!D27</f>
        <v>N/A_1</v>
      </c>
      <c r="E23" s="167">
        <f>'SI-data'!E27</f>
        <v>2002</v>
      </c>
      <c r="F23" s="172">
        <f>'SI-data'!F27/25.4</f>
        <v>27.79527559055118</v>
      </c>
      <c r="G23" s="173" t="str">
        <f t="shared" si="1"/>
        <v>in</v>
      </c>
      <c r="H23" s="174" t="s">
        <v>202</v>
      </c>
      <c r="I23" s="89" t="str">
        <f>INDEX(array,MATCH('SI-data'!I27,Post_length_m,0),Post_length_ft_col)</f>
        <v>6 ft</v>
      </c>
      <c r="J23" s="192" t="s">
        <v>162</v>
      </c>
      <c r="K23" s="127" t="str">
        <f>INDEX(array,MATCH('SI-data'!K27,Post_size_mm,0),Post_size_in_col)</f>
        <v>O-post</v>
      </c>
      <c r="L23" s="184" t="str">
        <f>'SI-data'!L27</f>
        <v>steel</v>
      </c>
      <c r="M23" s="89" t="str">
        <f>INDEX(array,MATCH('SI-data'!M27,Post_spacing_mm,0),Post_spacing_ft_col)</f>
        <v>6 ft-3 in</v>
      </c>
      <c r="N23" s="130"/>
      <c r="O23" s="188" t="str">
        <f>INDEX(array,MATCH('SI-data'!O27,Blockout_size_mm,0),Blockout_in_col)</f>
        <v>5-1/2x7-3/4x14-1/8 in.</v>
      </c>
      <c r="P23" s="137" t="str">
        <f>'SI-data'!P27</f>
        <v>routed wood</v>
      </c>
      <c r="Q23" s="89" t="s">
        <v>9</v>
      </c>
      <c r="R23" s="192"/>
      <c r="S23" s="89">
        <f>'SI-data'!S27/25.4</f>
        <v>40.55118110236221</v>
      </c>
      <c r="T23" s="192" t="s">
        <v>39</v>
      </c>
      <c r="U23" s="196" t="s">
        <v>9</v>
      </c>
      <c r="V23" s="120"/>
      <c r="W23" s="201" t="str">
        <f>'SI-data'!W27</f>
        <v>NCHRP 350 3-11</v>
      </c>
      <c r="X23" s="203" t="str">
        <f>'SI-data'!X27</f>
        <v>B 95</v>
      </c>
      <c r="Y23" s="261" t="str">
        <f>'SI-data'!Y27</f>
        <v>SI</v>
      </c>
      <c r="Z23" s="265" t="str">
        <f>'SI-data'!Z27</f>
        <v>O-Post as an alternative to a standard W6×8.5 steel post for use for W-beam guardrail</v>
      </c>
      <c r="AD23" s="32"/>
      <c r="AE23" s="32"/>
      <c r="AF23" s="29"/>
      <c r="AG23" s="32"/>
      <c r="AH23" s="32"/>
      <c r="AI23" s="32"/>
      <c r="AJ23" s="32"/>
      <c r="AK23" s="32"/>
      <c r="AL23" s="29"/>
      <c r="AM23" s="29"/>
      <c r="AN23" s="29"/>
      <c r="AO23" s="46"/>
      <c r="AP23" s="32"/>
      <c r="AQ23" s="32"/>
      <c r="AR23" s="32"/>
      <c r="AS23" s="29"/>
      <c r="AT23" s="29"/>
      <c r="AU23" s="39"/>
      <c r="AV23" s="32"/>
      <c r="AW23" s="32"/>
      <c r="AX23" s="32"/>
      <c r="AY23" s="29"/>
      <c r="AZ23" s="29"/>
    </row>
    <row r="24" spans="1:52" ht="22.5" customHeight="1">
      <c r="A24" s="132">
        <f t="shared" si="0"/>
        <v>20</v>
      </c>
      <c r="B24" s="132" t="str">
        <f>'SI-data'!B28</f>
        <v>12 gauge</v>
      </c>
      <c r="C24" s="164" t="str">
        <f>'SI-data'!C28</f>
        <v>SwRI</v>
      </c>
      <c r="D24" s="165" t="str">
        <f>'SI-data'!D28</f>
        <v>N/A_2</v>
      </c>
      <c r="E24" s="167">
        <f>'SI-data'!E28</f>
        <v>2002</v>
      </c>
      <c r="F24" s="172">
        <f>'SI-data'!F28/25.4</f>
        <v>27.79527559055118</v>
      </c>
      <c r="G24" s="173" t="str">
        <f t="shared" si="1"/>
        <v>in</v>
      </c>
      <c r="H24" s="174" t="s">
        <v>202</v>
      </c>
      <c r="I24" s="89" t="str">
        <f>INDEX(array,MATCH('SI-data'!I28,Post_length_m,0),Post_length_ft_col)</f>
        <v>6 ft</v>
      </c>
      <c r="J24" s="192" t="s">
        <v>162</v>
      </c>
      <c r="K24" s="127" t="str">
        <f>INDEX(array,MATCH('SI-data'!K28,Post_size_mm,0),Post_size_in_col)</f>
        <v>O-post</v>
      </c>
      <c r="L24" s="184" t="str">
        <f>'SI-data'!L28</f>
        <v>steel</v>
      </c>
      <c r="M24" s="89" t="str">
        <f>INDEX(array,MATCH('SI-data'!M28,Post_spacing_mm,0),Post_spacing_ft_col)</f>
        <v>6 ft-3 in</v>
      </c>
      <c r="N24" s="130"/>
      <c r="O24" s="188" t="str">
        <f>INDEX(array,MATCH('SI-data'!O28,Blockout_size_mm,0),Blockout_in_col)</f>
        <v>5-1/2x7-3/4x14-1/8 in.</v>
      </c>
      <c r="P24" s="137" t="str">
        <f>'SI-data'!P28</f>
        <v>routed wood</v>
      </c>
      <c r="Q24" s="89" t="s">
        <v>9</v>
      </c>
      <c r="R24" s="192"/>
      <c r="S24" s="89">
        <f>'SI-data'!S28/25.4</f>
        <v>43.70078740157481</v>
      </c>
      <c r="T24" s="192" t="s">
        <v>39</v>
      </c>
      <c r="U24" s="196" t="s">
        <v>9</v>
      </c>
      <c r="V24" s="137"/>
      <c r="W24" s="201" t="str">
        <f>'SI-data'!W28</f>
        <v>NCHRP 350 3-11</v>
      </c>
      <c r="X24" s="203" t="str">
        <f>'SI-data'!X28</f>
        <v>B 95A</v>
      </c>
      <c r="Y24" s="261" t="str">
        <f>'SI-data'!Y28</f>
        <v>SI</v>
      </c>
      <c r="Z24" s="265" t="str">
        <f>'SI-data'!Z28</f>
        <v>O-Post impacting at the open side </v>
      </c>
      <c r="AD24" s="29"/>
      <c r="AE24" s="34"/>
      <c r="AF24" s="29"/>
      <c r="AG24" s="34"/>
      <c r="AH24" s="29"/>
      <c r="AI24" s="29"/>
      <c r="AJ24" s="29"/>
      <c r="AK24" s="29"/>
      <c r="AL24" s="29"/>
      <c r="AM24" s="29"/>
      <c r="AN24" s="29"/>
      <c r="AO24" s="35"/>
      <c r="AP24" s="29"/>
      <c r="AQ24" s="29"/>
      <c r="AR24" s="29"/>
      <c r="AS24" s="29"/>
      <c r="AT24" s="29"/>
      <c r="AU24" s="39"/>
      <c r="AV24" s="29"/>
      <c r="AW24" s="29"/>
      <c r="AX24" s="29"/>
      <c r="AY24" s="29"/>
      <c r="AZ24" s="29"/>
    </row>
    <row r="25" spans="1:52" ht="22.5" customHeight="1">
      <c r="A25" s="132">
        <f t="shared" si="0"/>
        <v>21</v>
      </c>
      <c r="B25" s="132" t="str">
        <f>'SI-data'!B29</f>
        <v>12 gauge</v>
      </c>
      <c r="C25" s="164" t="str">
        <f>'SI-data'!C29</f>
        <v>E-TECH Inc.</v>
      </c>
      <c r="D25" s="165" t="str">
        <f>'SI-data'!D29</f>
        <v>41-1792-001</v>
      </c>
      <c r="E25" s="167">
        <f>'SI-data'!E29</f>
        <v>2003</v>
      </c>
      <c r="F25" s="172">
        <f>'SI-data'!F29/25.4</f>
        <v>27.79527559055118</v>
      </c>
      <c r="G25" s="173" t="str">
        <f t="shared" si="1"/>
        <v>in</v>
      </c>
      <c r="H25" s="174" t="s">
        <v>202</v>
      </c>
      <c r="I25" s="89" t="str">
        <f>INDEX(array,MATCH('SI-data'!I29,Post_length_m,0),Post_length_ft_col)</f>
        <v>5 ft-3 in. </v>
      </c>
      <c r="J25" s="192" t="s">
        <v>162</v>
      </c>
      <c r="K25" s="127" t="str">
        <f>INDEX(array,MATCH('SI-data'!K29,Post_size_mm,0),Post_size_in_col)</f>
        <v>HALCO-X-44</v>
      </c>
      <c r="L25" s="184" t="str">
        <f>'SI-data'!L29</f>
        <v>steel</v>
      </c>
      <c r="M25" s="89" t="str">
        <f>INDEX(array,MATCH('SI-data'!M29,Post_spacing_mm,0),Post_spacing_ft_col)</f>
        <v>6 ft-3 in</v>
      </c>
      <c r="N25" s="130"/>
      <c r="O25" s="188" t="str">
        <f>INDEX(array,MATCH('SI-data'!O29,Blockout_size_mm,0),Blockout_in_col)</f>
        <v>6-1/8x7-7/8x14-1/8 in.</v>
      </c>
      <c r="P25" s="137" t="str">
        <f>'SI-data'!P29</f>
        <v>Recycled plastic</v>
      </c>
      <c r="Q25" s="89">
        <f>'SI-data'!Q29/25.4</f>
        <v>23.62204724409449</v>
      </c>
      <c r="R25" s="192" t="s">
        <v>39</v>
      </c>
      <c r="S25" s="89">
        <f>'SI-data'!S29/25.4</f>
        <v>27.559055118110237</v>
      </c>
      <c r="T25" s="192" t="s">
        <v>39</v>
      </c>
      <c r="U25" s="196" t="s">
        <v>9</v>
      </c>
      <c r="V25" s="120"/>
      <c r="W25" s="201" t="str">
        <f>'SI-data'!W29</f>
        <v>NCHRP 350 3-11</v>
      </c>
      <c r="X25" s="203" t="str">
        <f>'SI-data'!X29</f>
        <v>B 80C</v>
      </c>
      <c r="Y25" s="261" t="str">
        <f>'SI-data'!Y29</f>
        <v>SI</v>
      </c>
      <c r="Z25" s="265" t="str">
        <f>'SI-data'!Z29</f>
        <v>G4 guardrail with light weight, strong HALCO X-44 steel posts and recycled plastic blockouts</v>
      </c>
      <c r="AD25" s="29"/>
      <c r="AE25" s="34"/>
      <c r="AF25" s="29"/>
      <c r="AG25" s="34"/>
      <c r="AH25" s="29"/>
      <c r="AI25" s="29"/>
      <c r="AJ25" s="29"/>
      <c r="AK25" s="29"/>
      <c r="AL25" s="29"/>
      <c r="AM25" s="29"/>
      <c r="AN25" s="29"/>
      <c r="AO25" s="35"/>
      <c r="AP25" s="29"/>
      <c r="AQ25" s="29"/>
      <c r="AR25" s="29"/>
      <c r="AS25" s="29"/>
      <c r="AT25" s="29"/>
      <c r="AU25" s="39"/>
      <c r="AV25" s="29"/>
      <c r="AW25" s="29"/>
      <c r="AX25" s="29"/>
      <c r="AY25" s="29"/>
      <c r="AZ25" s="29"/>
    </row>
    <row r="26" spans="1:52" ht="22.5" customHeight="1">
      <c r="A26" s="132">
        <f t="shared" si="0"/>
        <v>22</v>
      </c>
      <c r="B26" s="132" t="str">
        <f>'SI-data'!B30</f>
        <v>12 gauge</v>
      </c>
      <c r="C26" s="164" t="str">
        <f>'SI-data'!C30</f>
        <v>MwRSF</v>
      </c>
      <c r="D26" s="165" t="str">
        <f>'SI-data'!D30</f>
        <v>2214MG -1</v>
      </c>
      <c r="E26" s="167">
        <f>'SI-data'!E30</f>
        <v>2004</v>
      </c>
      <c r="F26" s="172">
        <f>'SI-data'!F30/25.4</f>
        <v>30.984251968503937</v>
      </c>
      <c r="G26" s="173" t="str">
        <f t="shared" si="1"/>
        <v>in</v>
      </c>
      <c r="H26" s="137"/>
      <c r="I26" s="89" t="str">
        <f>INDEX(array,MATCH('SI-data'!I30,Post_length_m,0),Post_length_ft_col)</f>
        <v>6 ft</v>
      </c>
      <c r="J26" s="192" t="s">
        <v>162</v>
      </c>
      <c r="K26" s="127" t="str">
        <f>INDEX(array,MATCH('SI-data'!K30,Post_size_mm,0),Post_size_in_col)</f>
        <v>W6×9</v>
      </c>
      <c r="L26" s="184" t="str">
        <f>'SI-data'!L30</f>
        <v>steel</v>
      </c>
      <c r="M26" s="89" t="str">
        <f>INDEX(array,MATCH('SI-data'!M30,Post_spacing_mm,0),Post_spacing_ft_col)</f>
        <v>6 ft-3 in</v>
      </c>
      <c r="N26" s="130"/>
      <c r="O26" s="188" t="str">
        <f>INDEX(array,MATCH('SI-data'!O30,Blockout_size_mm,0),Blockout_in_col)</f>
        <v>6×12×14-1/4 in.</v>
      </c>
      <c r="P26" s="137" t="str">
        <f>'SI-data'!P30</f>
        <v>timber</v>
      </c>
      <c r="Q26" s="89">
        <f>'SI-data'!Q30/25.4</f>
        <v>42.874015748031496</v>
      </c>
      <c r="R26" s="192" t="s">
        <v>39</v>
      </c>
      <c r="S26" s="89">
        <f>'SI-data'!S30/25.4</f>
        <v>56.968503937007874</v>
      </c>
      <c r="T26" s="192" t="s">
        <v>39</v>
      </c>
      <c r="U26" s="196">
        <f>'SI-data'!U30*1000/25.4/12</f>
        <v>4.776902887139108</v>
      </c>
      <c r="V26" s="120" t="s">
        <v>101</v>
      </c>
      <c r="W26" s="201" t="str">
        <f>'SI-data'!W30</f>
        <v>MASH 3-11</v>
      </c>
      <c r="X26" s="203" t="str">
        <f>'SI-data'!X30</f>
        <v>N/A</v>
      </c>
      <c r="Y26" s="261" t="str">
        <f>'SI-data'!Y30</f>
        <v>SI/US</v>
      </c>
      <c r="Z26" s="265" t="str">
        <f>'SI-data'!Z30</f>
        <v>Modified Midwest Guardrail System</v>
      </c>
      <c r="AD26" s="29"/>
      <c r="AE26" s="34"/>
      <c r="AF26" s="29"/>
      <c r="AG26" s="34"/>
      <c r="AH26" s="29"/>
      <c r="AI26" s="29"/>
      <c r="AJ26" s="29"/>
      <c r="AK26" s="29"/>
      <c r="AL26" s="29"/>
      <c r="AM26" s="29"/>
      <c r="AN26" s="29"/>
      <c r="AO26" s="35"/>
      <c r="AP26" s="29"/>
      <c r="AQ26" s="29"/>
      <c r="AR26" s="29"/>
      <c r="AS26" s="29"/>
      <c r="AT26" s="29"/>
      <c r="AU26" s="39"/>
      <c r="AV26" s="29"/>
      <c r="AW26" s="29"/>
      <c r="AX26" s="29"/>
      <c r="AY26" s="29"/>
      <c r="AZ26" s="29"/>
    </row>
    <row r="27" spans="1:52" ht="22.5" customHeight="1">
      <c r="A27" s="132">
        <f t="shared" si="0"/>
        <v>23</v>
      </c>
      <c r="B27" s="132" t="str">
        <f>'SI-data'!B31</f>
        <v>12 gauge</v>
      </c>
      <c r="C27" s="164" t="str">
        <f>'SI-data'!C31</f>
        <v>MwRSF</v>
      </c>
      <c r="D27" s="165" t="str">
        <f>'SI-data'!D31</f>
        <v>2214MG -2</v>
      </c>
      <c r="E27" s="167">
        <f>'SI-data'!E31</f>
        <v>2004</v>
      </c>
      <c r="F27" s="172">
        <f>'SI-data'!F31/25.4</f>
        <v>30.984251968503937</v>
      </c>
      <c r="G27" s="173" t="str">
        <f t="shared" si="1"/>
        <v>in</v>
      </c>
      <c r="H27" s="137"/>
      <c r="I27" s="89" t="str">
        <f>INDEX(array,MATCH('SI-data'!I31,Post_length_m,0),Post_length_ft_col)</f>
        <v>6 ft</v>
      </c>
      <c r="J27" s="192" t="s">
        <v>162</v>
      </c>
      <c r="K27" s="127" t="str">
        <f>INDEX(array,MATCH('SI-data'!K31,Post_size_mm,0),Post_size_in_col)</f>
        <v>W6×9</v>
      </c>
      <c r="L27" s="184" t="str">
        <f>'SI-data'!L31</f>
        <v>steel</v>
      </c>
      <c r="M27" s="89" t="str">
        <f>INDEX(array,MATCH('SI-data'!M31,Post_spacing_mm,0),Post_spacing_ft_col)</f>
        <v>6 ft-3 in</v>
      </c>
      <c r="N27" s="130"/>
      <c r="O27" s="188" t="str">
        <f>INDEX(array,MATCH('SI-data'!O31,Blockout_size_mm,0),Blockout_in_col)</f>
        <v>6×12×14-1/4 in.</v>
      </c>
      <c r="P27" s="137" t="str">
        <f>'SI-data'!P31</f>
        <v>timber</v>
      </c>
      <c r="Q27" s="89">
        <f>'SI-data'!Q31/25.4</f>
        <v>31.61417322834646</v>
      </c>
      <c r="R27" s="192" t="s">
        <v>39</v>
      </c>
      <c r="S27" s="89">
        <f>'SI-data'!S31/25.4</f>
        <v>43.85826771653544</v>
      </c>
      <c r="T27" s="192" t="s">
        <v>39</v>
      </c>
      <c r="U27" s="196">
        <f>'SI-data'!U31*1000/25.4/12</f>
        <v>4.048556430446195</v>
      </c>
      <c r="V27" s="120" t="s">
        <v>101</v>
      </c>
      <c r="W27" s="201" t="str">
        <f>'SI-data'!W31</f>
        <v>MASH 3-11</v>
      </c>
      <c r="X27" s="203" t="str">
        <f>'SI-data'!X31</f>
        <v>N/A</v>
      </c>
      <c r="Y27" s="261" t="str">
        <f>'SI-data'!Y31</f>
        <v>SI/US</v>
      </c>
      <c r="Z27" s="265" t="str">
        <f>'SI-data'!Z31</f>
        <v>Modified MGS with reduced post spacing</v>
      </c>
      <c r="AD27" s="29"/>
      <c r="AE27" s="34"/>
      <c r="AF27" s="29"/>
      <c r="AG27" s="34"/>
      <c r="AH27" s="29"/>
      <c r="AI27" s="29"/>
      <c r="AJ27" s="29"/>
      <c r="AK27" s="29"/>
      <c r="AL27" s="29"/>
      <c r="AM27" s="29"/>
      <c r="AN27" s="29"/>
      <c r="AO27" s="35"/>
      <c r="AP27" s="29"/>
      <c r="AQ27" s="29"/>
      <c r="AR27" s="29"/>
      <c r="AS27" s="29"/>
      <c r="AT27" s="29"/>
      <c r="AU27" s="39"/>
      <c r="AV27" s="29"/>
      <c r="AW27" s="29"/>
      <c r="AX27" s="29"/>
      <c r="AY27" s="29"/>
      <c r="AZ27" s="29"/>
    </row>
    <row r="28" spans="1:52" ht="22.5" customHeight="1">
      <c r="A28" s="132">
        <f t="shared" si="0"/>
        <v>24</v>
      </c>
      <c r="B28" s="132" t="str">
        <f>'SI-data'!B32</f>
        <v>12 gauge</v>
      </c>
      <c r="C28" s="164" t="str">
        <f>'SI-data'!C32</f>
        <v>MwRSF</v>
      </c>
      <c r="D28" s="165" t="str">
        <f>'SI-data'!D32</f>
        <v>2214WB-2</v>
      </c>
      <c r="E28" s="167">
        <f>'SI-data'!E32</f>
        <v>2005</v>
      </c>
      <c r="F28" s="172">
        <f>'SI-data'!F32/25.4</f>
        <v>27.79527559055118</v>
      </c>
      <c r="G28" s="173" t="str">
        <f t="shared" si="1"/>
        <v>in</v>
      </c>
      <c r="H28" s="137"/>
      <c r="I28" s="89" t="str">
        <f>INDEX(array,MATCH('SI-data'!I32,Post_length_m,0),Post_length_ft_col)</f>
        <v>6 ft</v>
      </c>
      <c r="J28" s="192" t="s">
        <v>162</v>
      </c>
      <c r="K28" s="127" t="str">
        <f>INDEX(array,MATCH('SI-data'!K32,Post_size_mm,0),Post_size_in_col)</f>
        <v>W6×9</v>
      </c>
      <c r="L28" s="184" t="str">
        <f>'SI-data'!L32</f>
        <v>steel</v>
      </c>
      <c r="M28" s="89" t="str">
        <f>INDEX(array,MATCH('SI-data'!M32,Post_spacing_mm,0),Post_spacing_ft_col)</f>
        <v>6 ft-3 in</v>
      </c>
      <c r="N28" s="130"/>
      <c r="O28" s="188" t="str">
        <f>INDEX(array,MATCH('SI-data'!O32,Blockout_size_mm,0),Blockout_in_col)</f>
        <v>6×8×14-1/4 in.</v>
      </c>
      <c r="P28" s="137" t="str">
        <f>'SI-data'!P32</f>
        <v>wood</v>
      </c>
      <c r="Q28" s="89">
        <f>'SI-data'!Q32/25.4</f>
        <v>33.267716535433074</v>
      </c>
      <c r="R28" s="192" t="s">
        <v>39</v>
      </c>
      <c r="S28" s="89">
        <f>'SI-data'!S32/25.4</f>
        <v>47.08661417322835</v>
      </c>
      <c r="T28" s="192" t="s">
        <v>39</v>
      </c>
      <c r="U28" s="196">
        <f>'SI-data'!U32*1000/25.4/12</f>
        <v>4.576771653543307</v>
      </c>
      <c r="V28" s="120" t="s">
        <v>101</v>
      </c>
      <c r="W28" s="201" t="str">
        <f>'SI-data'!W32</f>
        <v>MASH 3-11</v>
      </c>
      <c r="X28" s="203" t="str">
        <f>'SI-data'!X32</f>
        <v>N/A</v>
      </c>
      <c r="Y28" s="261" t="str">
        <f>'SI-data'!Y32</f>
        <v>SI</v>
      </c>
      <c r="Z28" s="265" t="str">
        <f>'SI-data'!Z32</f>
        <v>Modified G4(1S) Guardrail</v>
      </c>
      <c r="AD28" s="29"/>
      <c r="AE28" s="34"/>
      <c r="AF28" s="29"/>
      <c r="AG28" s="34"/>
      <c r="AH28" s="29"/>
      <c r="AI28" s="29"/>
      <c r="AJ28" s="29"/>
      <c r="AK28" s="29"/>
      <c r="AL28" s="29"/>
      <c r="AM28" s="29"/>
      <c r="AN28" s="29"/>
      <c r="AO28" s="35"/>
      <c r="AP28" s="29"/>
      <c r="AQ28" s="29"/>
      <c r="AR28" s="29"/>
      <c r="AS28" s="29"/>
      <c r="AT28" s="29"/>
      <c r="AU28" s="39"/>
      <c r="AV28" s="29"/>
      <c r="AW28" s="29"/>
      <c r="AX28" s="29"/>
      <c r="AY28" s="29"/>
      <c r="AZ28" s="29"/>
    </row>
    <row r="29" spans="1:26" ht="22.5" customHeight="1">
      <c r="A29" s="132">
        <f t="shared" si="0"/>
        <v>25</v>
      </c>
      <c r="B29" s="132" t="str">
        <f>'SI-data'!B33</f>
        <v>12 gauge</v>
      </c>
      <c r="C29" s="164" t="str">
        <f>'SI-data'!C33</f>
        <v>TTI</v>
      </c>
      <c r="D29" s="165" t="str">
        <f>'SI-data'!D33</f>
        <v>220570-2</v>
      </c>
      <c r="E29" s="167">
        <f>'SI-data'!E33</f>
        <v>2005</v>
      </c>
      <c r="F29" s="172">
        <f>'SI-data'!F33/25.4</f>
        <v>30.984251968503937</v>
      </c>
      <c r="G29" s="173" t="str">
        <f t="shared" si="1"/>
        <v>in</v>
      </c>
      <c r="H29" s="137"/>
      <c r="I29" s="89" t="str">
        <f>INDEX(array,MATCH('SI-data'!I33,Post_length_m,0),Post_length_ft_col)</f>
        <v>6 ft</v>
      </c>
      <c r="J29" s="192" t="s">
        <v>162</v>
      </c>
      <c r="K29" s="127" t="str">
        <f>INDEX(array,MATCH('SI-data'!K33,Post_size_mm,0),Post_size_in_col)</f>
        <v>W6×8.5</v>
      </c>
      <c r="L29" s="184" t="str">
        <f>'SI-data'!L33</f>
        <v>SYLP</v>
      </c>
      <c r="M29" s="89" t="str">
        <f>INDEX(array,MATCH('SI-data'!M33,Post_spacing_mm,0),Post_spacing_ft_col)</f>
        <v>6 ft-3 in</v>
      </c>
      <c r="N29" s="130"/>
      <c r="O29" s="188" t="e">
        <f>INDEX(array,MATCH('SI-data'!O33,Blockout_size_mm,0),Blockout_in_col)</f>
        <v>#N/A</v>
      </c>
      <c r="P29" s="137"/>
      <c r="Q29" s="89">
        <f>'SI-data'!Q33/25.4</f>
        <v>28.740157480314963</v>
      </c>
      <c r="R29" s="192" t="s">
        <v>39</v>
      </c>
      <c r="S29" s="89">
        <f>'SI-data'!S33/25.4</f>
        <v>40.944881889763785</v>
      </c>
      <c r="T29" s="192" t="s">
        <v>39</v>
      </c>
      <c r="U29" s="196">
        <f>'SI-data'!U33*1000/25.4/12</f>
        <v>3.674540682414698</v>
      </c>
      <c r="V29" s="120" t="s">
        <v>101</v>
      </c>
      <c r="W29" s="201" t="str">
        <f>'SI-data'!W33</f>
        <v>MASH 3-11</v>
      </c>
      <c r="X29" s="203" t="str">
        <f>'SI-data'!X33</f>
        <v>B 140</v>
      </c>
      <c r="Y29" s="261" t="str">
        <f>'SI-data'!Y33</f>
        <v>US</v>
      </c>
      <c r="Z29" s="265" t="str">
        <f>'SI-data'!Z33</f>
        <v>W-beam guardrail on SYLP</v>
      </c>
    </row>
    <row r="30" spans="1:26" ht="22.5" customHeight="1">
      <c r="A30" s="132">
        <f t="shared" si="0"/>
        <v>26</v>
      </c>
      <c r="B30" s="132" t="str">
        <f>'SI-data'!B34</f>
        <v>12 gauge</v>
      </c>
      <c r="C30" s="164" t="str">
        <f>'SI-data'!C34</f>
        <v>TTI</v>
      </c>
      <c r="D30" s="165" t="str">
        <f>'SI-data'!D34</f>
        <v>220570-8</v>
      </c>
      <c r="E30" s="167">
        <f>'SI-data'!E34</f>
        <v>2006</v>
      </c>
      <c r="F30" s="172">
        <f>'SI-data'!F34/25.4</f>
        <v>29.015748031496063</v>
      </c>
      <c r="G30" s="173" t="str">
        <f t="shared" si="1"/>
        <v>in</v>
      </c>
      <c r="H30" s="137"/>
      <c r="I30" s="89" t="str">
        <f>INDEX(array,MATCH('SI-data'!I34,Post_length_m,0),Post_length_ft_col)</f>
        <v>5 ft-11 in.</v>
      </c>
      <c r="J30" s="192" t="s">
        <v>162</v>
      </c>
      <c r="K30" s="127" t="str">
        <f>INDEX(array,MATCH('SI-data'!K34,Post_size_mm,0),Post_size_in_col)</f>
        <v>W6×8.5</v>
      </c>
      <c r="L30" s="184" t="str">
        <f>'SI-data'!L34</f>
        <v>SYLP</v>
      </c>
      <c r="M30" s="89" t="str">
        <f>INDEX(array,MATCH('SI-data'!M34,Post_spacing_mm,0),Post_spacing_ft_col)</f>
        <v>6 ft-3 in</v>
      </c>
      <c r="N30" s="130"/>
      <c r="O30" s="188" t="e">
        <f>INDEX(array,MATCH('SI-data'!O34,Blockout_size_mm,0),Blockout_in_col)</f>
        <v>#N/A</v>
      </c>
      <c r="P30" s="137"/>
      <c r="Q30" s="89">
        <f>'SI-data'!Q34/25.4</f>
        <v>28.740157480314963</v>
      </c>
      <c r="R30" s="192" t="s">
        <v>39</v>
      </c>
      <c r="S30" s="89">
        <f>'SI-data'!S34/25.4</f>
        <v>37.40157480314961</v>
      </c>
      <c r="T30" s="192" t="s">
        <v>39</v>
      </c>
      <c r="U30" s="196">
        <f>'SI-data'!U34*1000/25.4/12</f>
        <v>4.035433070866142</v>
      </c>
      <c r="V30" s="120" t="s">
        <v>101</v>
      </c>
      <c r="W30" s="201" t="str">
        <f>'SI-data'!W34</f>
        <v>NCHRP 350 3-11</v>
      </c>
      <c r="X30" s="203" t="str">
        <f>'SI-data'!X34</f>
        <v>N/A</v>
      </c>
      <c r="Y30" s="261" t="str">
        <f>'SI-data'!Y34</f>
        <v>SI/US</v>
      </c>
      <c r="Z30" s="265" t="str">
        <f>'SI-data'!Z34</f>
        <v>29 in. tall T-31 W-beam guardrail on SYLP</v>
      </c>
    </row>
    <row r="31" spans="1:26" ht="22.5" customHeight="1">
      <c r="A31" s="132">
        <f t="shared" si="0"/>
        <v>27</v>
      </c>
      <c r="B31" s="132" t="str">
        <f>'SI-data'!B35</f>
        <v>12 gauge</v>
      </c>
      <c r="C31" s="164" t="str">
        <f>'SI-data'!C35</f>
        <v>SwRI</v>
      </c>
      <c r="D31" s="165" t="str">
        <f>'SI-data'!D35</f>
        <v>GMS-1</v>
      </c>
      <c r="E31" s="167">
        <f>'SI-data'!E35</f>
        <v>2006</v>
      </c>
      <c r="F31" s="172">
        <f>'SI-data'!F35/25.4</f>
        <v>30.984251968503937</v>
      </c>
      <c r="G31" s="173" t="str">
        <f t="shared" si="1"/>
        <v>in</v>
      </c>
      <c r="H31" s="137"/>
      <c r="I31" s="89" t="str">
        <f>INDEX(array,MATCH('SI-data'!I35,Post_length_m,0),Post_length_ft_col)</f>
        <v>6 ft</v>
      </c>
      <c r="J31" s="192" t="s">
        <v>162</v>
      </c>
      <c r="K31" s="127" t="str">
        <f>INDEX(array,MATCH('SI-data'!K35,Post_size_mm,0),Post_size_in_col)</f>
        <v>W6×8.5</v>
      </c>
      <c r="L31" s="184" t="str">
        <f>'SI-data'!L35</f>
        <v>steel</v>
      </c>
      <c r="M31" s="89" t="str">
        <f>INDEX(array,MATCH('SI-data'!M35,Post_spacing_mm,0),Post_spacing_ft_col)</f>
        <v>6 ft-3 in</v>
      </c>
      <c r="N31" s="130"/>
      <c r="O31" s="188" t="e">
        <f>INDEX(array,MATCH('SI-data'!O35,Blockout_size_mm,0),Blockout_in_col)</f>
        <v>#N/A</v>
      </c>
      <c r="P31" s="137"/>
      <c r="Q31" s="89">
        <f>'SI-data'!Q35/25.4</f>
        <v>22.04724409448819</v>
      </c>
      <c r="R31" s="192" t="s">
        <v>39</v>
      </c>
      <c r="S31" s="89">
        <f>'SI-data'!S35/25.4</f>
        <v>35.03937007874016</v>
      </c>
      <c r="T31" s="192" t="s">
        <v>39</v>
      </c>
      <c r="U31" s="196" t="s">
        <v>9</v>
      </c>
      <c r="V31" s="120"/>
      <c r="W31" s="201" t="str">
        <f>'SI-data'!W35</f>
        <v>MASH 3-11</v>
      </c>
      <c r="X31" s="203" t="str">
        <f>'SI-data'!X35</f>
        <v>B 150</v>
      </c>
      <c r="Y31" s="261" t="str">
        <f>'SI-data'!Y35</f>
        <v>US</v>
      </c>
      <c r="Z31" s="265" t="str">
        <f>'SI-data'!Z35</f>
        <v>Modified G4 (1S) Longitudinal Barrier using GMS fastener</v>
      </c>
    </row>
    <row r="32" spans="1:26" ht="22.5" customHeight="1">
      <c r="A32" s="132">
        <f t="shared" si="0"/>
        <v>28</v>
      </c>
      <c r="B32" s="132" t="str">
        <f>'SI-data'!B36</f>
        <v>12 gauge</v>
      </c>
      <c r="C32" s="164" t="str">
        <f>'SI-data'!C36</f>
        <v>MwRSF</v>
      </c>
      <c r="D32" s="165" t="str">
        <f>'SI-data'!D36</f>
        <v>MGSDF-1</v>
      </c>
      <c r="E32" s="167">
        <f>'SI-data'!E36</f>
        <v>2006</v>
      </c>
      <c r="F32" s="172">
        <f>'SI-data'!F36/25.4</f>
        <v>31.023622047244096</v>
      </c>
      <c r="G32" s="173" t="str">
        <f t="shared" si="1"/>
        <v>in</v>
      </c>
      <c r="H32" s="137"/>
      <c r="I32" s="89" t="str">
        <f>INDEX(array,MATCH('SI-data'!I36,Post_length_m,0),Post_length_ft_col)</f>
        <v>5 ft-9 in.</v>
      </c>
      <c r="J32" s="192" t="s">
        <v>162</v>
      </c>
      <c r="K32" s="127" t="str">
        <f>INDEX(array,MATCH('SI-data'!K36,Post_size_mm,0),Post_size_in_col)</f>
        <v>7-1/4 in. dia</v>
      </c>
      <c r="L32" s="184" t="str">
        <f>'SI-data'!L36</f>
        <v>Douglas Fir wood</v>
      </c>
      <c r="M32" s="89" t="str">
        <f>INDEX(array,MATCH('SI-data'!M36,Post_spacing_mm,0),Post_spacing_ft_col)</f>
        <v>6 ft-3 in</v>
      </c>
      <c r="N32" s="130"/>
      <c r="O32" s="188" t="str">
        <f>INDEX(array,MATCH('SI-data'!O36,Blockout_size_mm,0),Blockout_in_col)</f>
        <v>6×8×14-1/4 in.</v>
      </c>
      <c r="P32" s="137" t="str">
        <f>'SI-data'!P36</f>
        <v>wood</v>
      </c>
      <c r="Q32" s="89">
        <f>'SI-data'!Q36/25.4</f>
        <v>35.51181102362205</v>
      </c>
      <c r="R32" s="192" t="s">
        <v>39</v>
      </c>
      <c r="S32" s="89">
        <f>'SI-data'!S36/25.4</f>
        <v>60.19685039370079</v>
      </c>
      <c r="T32" s="192" t="s">
        <v>39</v>
      </c>
      <c r="U32" s="196">
        <f>'SI-data'!U36*1000/25.4/12</f>
        <v>5.022965879265092</v>
      </c>
      <c r="V32" s="137"/>
      <c r="W32" s="201" t="str">
        <f>'SI-data'!W36</f>
        <v>NCHRP 350 3-11</v>
      </c>
      <c r="X32" s="203" t="str">
        <f>'SI-data'!X36</f>
        <v>B 175</v>
      </c>
      <c r="Y32" s="261" t="str">
        <f>'SI-data'!Y36</f>
        <v>SI/US</v>
      </c>
      <c r="Z32" s="265" t="str">
        <f>'SI-data'!Z36</f>
        <v>MGS with Douglas Fir wood post </v>
      </c>
    </row>
    <row r="33" spans="1:26" ht="22.5" customHeight="1">
      <c r="A33" s="132"/>
      <c r="B33" s="132"/>
      <c r="C33" s="164"/>
      <c r="D33" s="165"/>
      <c r="E33" s="167"/>
      <c r="F33" s="172"/>
      <c r="G33" s="173"/>
      <c r="H33" s="137"/>
      <c r="I33" s="89"/>
      <c r="J33" s="192"/>
      <c r="K33" s="127"/>
      <c r="L33" s="184"/>
      <c r="M33" s="89"/>
      <c r="N33" s="130"/>
      <c r="O33" s="188" t="str">
        <f>INDEX(array,MATCH('SI-data'!O37,Blockout_size_mm,0),Blockout_in_col)</f>
        <v>6×5×14-1/4 in.</v>
      </c>
      <c r="P33" s="137"/>
      <c r="Q33" s="89"/>
      <c r="R33" s="192"/>
      <c r="S33" s="89"/>
      <c r="T33" s="192"/>
      <c r="U33" s="196"/>
      <c r="V33" s="137"/>
      <c r="W33" s="201"/>
      <c r="X33" s="203"/>
      <c r="Y33" s="261"/>
      <c r="Z33" s="265"/>
    </row>
    <row r="34" spans="1:26" ht="22.5" customHeight="1">
      <c r="A34" s="132">
        <f>A32+1</f>
        <v>29</v>
      </c>
      <c r="B34" s="132" t="str">
        <f>'SI-data'!B38</f>
        <v>12 gauge</v>
      </c>
      <c r="C34" s="164" t="str">
        <f>'SI-data'!C38</f>
        <v>MwRSF</v>
      </c>
      <c r="D34" s="165" t="str">
        <f>'SI-data'!D38</f>
        <v>MGSPP-1</v>
      </c>
      <c r="E34" s="167">
        <f>'SI-data'!E38</f>
        <v>2006</v>
      </c>
      <c r="F34" s="172">
        <f>'SI-data'!F38/25.4</f>
        <v>31.023622047244096</v>
      </c>
      <c r="G34" s="173" t="str">
        <f t="shared" si="1"/>
        <v>in</v>
      </c>
      <c r="H34" s="137"/>
      <c r="I34" s="89" t="str">
        <f>INDEX(array,MATCH('SI-data'!I38,Post_length_m,0),Post_length_ft_col)</f>
        <v>5 ft-9 in.</v>
      </c>
      <c r="J34" s="192" t="s">
        <v>162</v>
      </c>
      <c r="K34" s="127" t="str">
        <f>INDEX(array,MATCH('SI-data'!K38,Post_size_mm,0),Post_size_in_col)</f>
        <v>8 in. dia</v>
      </c>
      <c r="L34" s="184" t="str">
        <f>'SI-data'!L38</f>
        <v>Pine wood</v>
      </c>
      <c r="M34" s="89" t="str">
        <f>INDEX(array,MATCH('SI-data'!M38,Post_spacing_mm,0),Post_spacing_ft_col)</f>
        <v>6 ft-3 in</v>
      </c>
      <c r="N34" s="130"/>
      <c r="O34" s="188" t="str">
        <f>INDEX(array,MATCH('SI-data'!O38,Blockout_size_mm,0),Blockout_in_col)</f>
        <v>6×8×14-1/4 in.</v>
      </c>
      <c r="P34" s="137" t="str">
        <f>'SI-data'!P38</f>
        <v>wood</v>
      </c>
      <c r="Q34" s="89">
        <f>'SI-data'!Q38/25.4</f>
        <v>27.755905511811026</v>
      </c>
      <c r="R34" s="192" t="s">
        <v>39</v>
      </c>
      <c r="S34" s="89">
        <f>'SI-data'!S38/25.4</f>
        <v>37.637795275590555</v>
      </c>
      <c r="T34" s="192" t="s">
        <v>39</v>
      </c>
      <c r="U34" s="196">
        <f>'SI-data'!U38*1000/25.4/12</f>
        <v>4.035433070866142</v>
      </c>
      <c r="V34" s="120" t="s">
        <v>101</v>
      </c>
      <c r="W34" s="201" t="str">
        <f>'SI-data'!W38</f>
        <v>NCHRP 350 3-11</v>
      </c>
      <c r="X34" s="203" t="str">
        <f>'SI-data'!X38</f>
        <v>B 175</v>
      </c>
      <c r="Y34" s="261" t="str">
        <f>'SI-data'!Y38</f>
        <v>SI/US</v>
      </c>
      <c r="Z34" s="265" t="str">
        <f>'SI-data'!Z38</f>
        <v>MGS with Round Ponderosa Pine posts </v>
      </c>
    </row>
    <row r="35" spans="1:26" ht="22.5" customHeight="1">
      <c r="A35" s="132"/>
      <c r="B35" s="132"/>
      <c r="C35" s="164"/>
      <c r="D35" s="165"/>
      <c r="E35" s="167"/>
      <c r="F35" s="172"/>
      <c r="G35" s="173"/>
      <c r="H35" s="137"/>
      <c r="I35" s="89"/>
      <c r="J35" s="192"/>
      <c r="K35" s="127"/>
      <c r="L35" s="184"/>
      <c r="M35" s="89"/>
      <c r="N35" s="130"/>
      <c r="O35" s="188" t="str">
        <f>INDEX(array,MATCH('SI-data'!O39,Blockout_size_mm,0),Blockout_in_col)</f>
        <v>6×5×14-1/4 in.</v>
      </c>
      <c r="P35" s="137"/>
      <c r="Q35" s="89"/>
      <c r="R35" s="192"/>
      <c r="S35" s="89"/>
      <c r="T35" s="192"/>
      <c r="U35" s="196"/>
      <c r="V35" s="120"/>
      <c r="W35" s="201"/>
      <c r="X35" s="203"/>
      <c r="Y35" s="261"/>
      <c r="Z35" s="265"/>
    </row>
    <row r="36" spans="1:26" ht="22.5" customHeight="1">
      <c r="A36" s="132">
        <f>A34+1</f>
        <v>30</v>
      </c>
      <c r="B36" s="132" t="str">
        <f>'SI-data'!B40</f>
        <v>12 gauge</v>
      </c>
      <c r="C36" s="164" t="str">
        <f>'SI-data'!C40</f>
        <v>TTI</v>
      </c>
      <c r="D36" s="165" t="str">
        <f>'SI-data'!D40</f>
        <v>400001-TGS1</v>
      </c>
      <c r="E36" s="167">
        <f>'SI-data'!E40</f>
        <v>2007</v>
      </c>
      <c r="F36" s="172">
        <f>'SI-data'!F40/25.4</f>
        <v>30.984251968503937</v>
      </c>
      <c r="G36" s="173" t="str">
        <f t="shared" si="1"/>
        <v>in</v>
      </c>
      <c r="H36" s="137"/>
      <c r="I36" s="89" t="str">
        <f>INDEX(array,MATCH('SI-data'!I40,Post_length_m,0),Post_length_ft_col)</f>
        <v>6 ft</v>
      </c>
      <c r="J36" s="192" t="s">
        <v>162</v>
      </c>
      <c r="K36" s="127" t="str">
        <f>INDEX(array,MATCH('SI-data'!K40,Post_size_mm,0),Post_size_in_col)</f>
        <v>W6×8.5</v>
      </c>
      <c r="L36" s="184" t="str">
        <f>'SI-data'!L40</f>
        <v>steel</v>
      </c>
      <c r="M36" s="89" t="str">
        <f>INDEX(array,MATCH('SI-data'!M40,Post_spacing_mm,0),Post_spacing_ft_col)</f>
        <v>6 ft-3 in</v>
      </c>
      <c r="N36" s="130"/>
      <c r="O36" s="188" t="e">
        <f>INDEX(array,MATCH('SI-data'!O40,Blockout_size_mm,0),Blockout_in_col)</f>
        <v>#N/A</v>
      </c>
      <c r="P36" s="137"/>
      <c r="Q36" s="89">
        <f>'SI-data'!Q40/25.4</f>
        <v>30.984251968503937</v>
      </c>
      <c r="R36" s="192" t="s">
        <v>39</v>
      </c>
      <c r="S36" s="89">
        <f>'SI-data'!S40/25.4</f>
        <v>38.400000000000006</v>
      </c>
      <c r="T36" s="192" t="s">
        <v>39</v>
      </c>
      <c r="U36" s="196">
        <f>'SI-data'!U40*1000/25.4/12</f>
        <v>3.4066929133858266</v>
      </c>
      <c r="V36" s="120" t="s">
        <v>101</v>
      </c>
      <c r="W36" s="201" t="str">
        <f>'SI-data'!W40</f>
        <v>MASH 3-11</v>
      </c>
      <c r="X36" s="203" t="str">
        <f>'SI-data'!X40</f>
        <v>N/A</v>
      </c>
      <c r="Y36" s="261" t="str">
        <f>'SI-data'!Y40</f>
        <v>US</v>
      </c>
      <c r="Z36" s="265" t="str">
        <f>'SI-data'!Z40</f>
        <v>Trinity Guardrail System (TGS)</v>
      </c>
    </row>
    <row r="37" spans="1:26" ht="22.5" customHeight="1">
      <c r="A37" s="132">
        <f t="shared" si="0"/>
        <v>31</v>
      </c>
      <c r="B37" s="132" t="str">
        <f>'SI-data'!B41</f>
        <v>12 gauge</v>
      </c>
      <c r="C37" s="164" t="str">
        <f>'SI-data'!C41</f>
        <v>SRI</v>
      </c>
      <c r="D37" s="165" t="str">
        <f>'SI-data'!D41</f>
        <v>GMS-6</v>
      </c>
      <c r="E37" s="167">
        <f>'SI-data'!E41</f>
        <v>2007</v>
      </c>
      <c r="F37" s="172">
        <f>'SI-data'!F41/25.4</f>
        <v>27.637795275590552</v>
      </c>
      <c r="G37" s="173" t="str">
        <f t="shared" si="1"/>
        <v>in</v>
      </c>
      <c r="H37" s="137"/>
      <c r="I37" s="89" t="str">
        <f>INDEX(array,MATCH('SI-data'!I41,Post_length_m,0),Post_length_ft_col)</f>
        <v>6 ft</v>
      </c>
      <c r="J37" s="192" t="s">
        <v>162</v>
      </c>
      <c r="K37" s="127" t="str">
        <f>INDEX(array,MATCH('SI-data'!K41,Post_size_mm,0),Post_size_in_col)</f>
        <v>W6×8.5</v>
      </c>
      <c r="L37" s="184" t="str">
        <f>'SI-data'!L41</f>
        <v>steel</v>
      </c>
      <c r="M37" s="89" t="str">
        <f>INDEX(array,MATCH('SI-data'!M41,Post_spacing_mm,0),Post_spacing_ft_col)</f>
        <v>6 ft-3 in</v>
      </c>
      <c r="N37" s="130"/>
      <c r="O37" s="188" t="e">
        <f>INDEX(array,MATCH('SI-data'!O41,Blockout_size_mm,0),Blockout_in_col)</f>
        <v>#N/A</v>
      </c>
      <c r="P37" s="137"/>
      <c r="Q37" s="89">
        <f>'SI-data'!Q41/25.4</f>
        <v>31.88976377952756</v>
      </c>
      <c r="R37" s="192" t="s">
        <v>39</v>
      </c>
      <c r="S37" s="89">
        <f>'SI-data'!S41/25.4</f>
        <v>51.968503937007874</v>
      </c>
      <c r="T37" s="192" t="s">
        <v>39</v>
      </c>
      <c r="U37" s="196" t="s">
        <v>9</v>
      </c>
      <c r="V37" s="120"/>
      <c r="W37" s="201" t="str">
        <f>'SI-data'!W41</f>
        <v>MASH 3-11</v>
      </c>
      <c r="X37" s="203" t="str">
        <f>'SI-data'!X41</f>
        <v>B 150A</v>
      </c>
      <c r="Y37" s="261" t="str">
        <f>'SI-data'!Y41</f>
        <v>US</v>
      </c>
      <c r="Z37" s="265" t="str">
        <f>'SI-data'!Z41</f>
        <v>Modified G4 (1S) Longitudinal Barrier using GMS fastener</v>
      </c>
    </row>
    <row r="38" spans="1:26" ht="22.5" customHeight="1">
      <c r="A38" s="132">
        <f t="shared" si="0"/>
        <v>32</v>
      </c>
      <c r="B38" s="132" t="str">
        <f>'SI-data'!B42</f>
        <v>12 gauge</v>
      </c>
      <c r="C38" s="164" t="str">
        <f>'SI-data'!C42</f>
        <v>SRI</v>
      </c>
      <c r="D38" s="165" t="str">
        <f>'SI-data'!D42</f>
        <v>GMS-7</v>
      </c>
      <c r="E38" s="167">
        <f>'SI-data'!E42</f>
        <v>2007</v>
      </c>
      <c r="F38" s="172">
        <f>'SI-data'!F42/25.4</f>
        <v>27.637795275590552</v>
      </c>
      <c r="G38" s="173" t="str">
        <f t="shared" si="1"/>
        <v>in</v>
      </c>
      <c r="H38" s="137"/>
      <c r="I38" s="89" t="str">
        <f>INDEX(array,MATCH('SI-data'!I42,Post_length_m,0),Post_length_ft_col)</f>
        <v>6 ft</v>
      </c>
      <c r="J38" s="192" t="s">
        <v>162</v>
      </c>
      <c r="K38" s="127" t="str">
        <f>INDEX(array,MATCH('SI-data'!K42,Post_size_mm,0),Post_size_in_col)</f>
        <v>W6×8.5</v>
      </c>
      <c r="L38" s="184" t="str">
        <f>'SI-data'!L42</f>
        <v>steel</v>
      </c>
      <c r="M38" s="89" t="str">
        <f>INDEX(array,MATCH('SI-data'!M42,Post_spacing_mm,0),Post_spacing_ft_col)</f>
        <v>12 ft-6 in</v>
      </c>
      <c r="N38" s="130"/>
      <c r="O38" s="188" t="e">
        <f>INDEX(array,MATCH('SI-data'!O42,Blockout_size_mm,0),Blockout_in_col)</f>
        <v>#N/A</v>
      </c>
      <c r="P38" s="137"/>
      <c r="Q38" s="89">
        <f>'SI-data'!Q42/25.4</f>
        <v>20.866141732283467</v>
      </c>
      <c r="R38" s="192" t="s">
        <v>39</v>
      </c>
      <c r="S38" s="89">
        <f>'SI-data'!S42/25.4</f>
        <v>59.84251968503937</v>
      </c>
      <c r="T38" s="192" t="s">
        <v>39</v>
      </c>
      <c r="U38" s="196" t="s">
        <v>9</v>
      </c>
      <c r="V38" s="120"/>
      <c r="W38" s="201" t="str">
        <f>'SI-data'!W42</f>
        <v>MASH 3-11</v>
      </c>
      <c r="X38" s="203" t="str">
        <f>'SI-data'!X42</f>
        <v>B 150B</v>
      </c>
      <c r="Y38" s="261" t="str">
        <f>'SI-data'!Y42</f>
        <v>US</v>
      </c>
      <c r="Z38" s="265" t="str">
        <f>'SI-data'!Z42</f>
        <v>Modified G4 (1S) Longitudinal Barrier using GMS fastener</v>
      </c>
    </row>
    <row r="39" spans="1:26" ht="22.5" customHeight="1">
      <c r="A39" s="132">
        <f t="shared" si="0"/>
        <v>33</v>
      </c>
      <c r="B39" s="132" t="str">
        <f>'SI-data'!B43</f>
        <v>12 gauge</v>
      </c>
      <c r="C39" s="164" t="str">
        <f>'SI-data'!C43</f>
        <v>Holmes 
Solutions</v>
      </c>
      <c r="D39" s="165">
        <f>'SI-data'!D43</f>
        <v>57073112</v>
      </c>
      <c r="E39" s="167">
        <f>'SI-data'!E43</f>
        <v>2007</v>
      </c>
      <c r="F39" s="172">
        <f>'SI-data'!F43/25.4</f>
        <v>30.984251968503937</v>
      </c>
      <c r="G39" s="173" t="str">
        <f t="shared" si="1"/>
        <v>in</v>
      </c>
      <c r="H39" s="137"/>
      <c r="I39" s="89" t="str">
        <f>INDEX(array,MATCH('SI-data'!I43,Post_length_m,0),Post_length_ft_col)</f>
        <v>6-ft-6 in.</v>
      </c>
      <c r="J39" s="192" t="s">
        <v>162</v>
      </c>
      <c r="K39" s="127" t="str">
        <f>'SI-data'!K43</f>
        <v>U-channel Nucor</v>
      </c>
      <c r="L39" s="184" t="str">
        <f>'SI-data'!L43</f>
        <v>steel</v>
      </c>
      <c r="M39" s="89" t="str">
        <f>INDEX(array,MATCH('SI-data'!M43,Post_spacing_mm,0),Post_spacing_ft_col)</f>
        <v>6 ft-3 in</v>
      </c>
      <c r="N39" s="130"/>
      <c r="O39" s="188" t="e">
        <f>INDEX(array,MATCH('SI-data'!O43,Blockout_size_mm,0),Blockout_in_col)</f>
        <v>#N/A</v>
      </c>
      <c r="P39" s="137"/>
      <c r="Q39" s="89">
        <f>'SI-data'!Q43/25.4</f>
        <v>31.496062992125985</v>
      </c>
      <c r="R39" s="192" t="s">
        <v>39</v>
      </c>
      <c r="S39" s="89">
        <f>'SI-data'!S43/25.4</f>
        <v>41.338582677165356</v>
      </c>
      <c r="T39" s="192" t="s">
        <v>39</v>
      </c>
      <c r="U39" s="196" t="s">
        <v>9</v>
      </c>
      <c r="V39" s="137"/>
      <c r="W39" s="201" t="str">
        <f>'SI-data'!W43</f>
        <v>MASH 3-11</v>
      </c>
      <c r="X39" s="203" t="str">
        <f>'SI-data'!X43</f>
        <v>B 162</v>
      </c>
      <c r="Y39" s="261" t="str">
        <f>'SI-data'!Y43</f>
        <v>SI/US</v>
      </c>
      <c r="Z39" s="265" t="str">
        <f>'SI-data'!Z43</f>
        <v>Nucor Strong Post W-beam guardrail system without blockout</v>
      </c>
    </row>
    <row r="40" spans="1:26" ht="22.5" customHeight="1">
      <c r="A40" s="132">
        <f t="shared" si="0"/>
        <v>34</v>
      </c>
      <c r="B40" s="132" t="str">
        <f>'SI-data'!B44</f>
        <v>12 gauge</v>
      </c>
      <c r="C40" s="164" t="str">
        <f>'SI-data'!C44</f>
        <v>Holmes 
Solutions</v>
      </c>
      <c r="D40" s="165" t="str">
        <f>'SI-data'!D44</f>
        <v>05707b3111</v>
      </c>
      <c r="E40" s="167">
        <f>'SI-data'!E44</f>
        <v>2007</v>
      </c>
      <c r="F40" s="172">
        <f>'SI-data'!F44/25.4</f>
        <v>27.007874015748033</v>
      </c>
      <c r="G40" s="173" t="str">
        <f t="shared" si="1"/>
        <v>in</v>
      </c>
      <c r="H40" s="137"/>
      <c r="I40" s="89" t="str">
        <f>INDEX(array,MATCH('SI-data'!I44,Post_length_m,0),Post_length_ft_col)</f>
        <v>6-ft-6 in.</v>
      </c>
      <c r="J40" s="192" t="s">
        <v>162</v>
      </c>
      <c r="K40" s="127" t="str">
        <f>'SI-data'!K44</f>
        <v>U-channel Nucor</v>
      </c>
      <c r="L40" s="184" t="str">
        <f>'SI-data'!L44</f>
        <v>steel</v>
      </c>
      <c r="M40" s="89" t="str">
        <f>INDEX(array,MATCH('SI-data'!M44,Post_spacing_mm,0),Post_spacing_ft_col)</f>
        <v>6 ft-3 in</v>
      </c>
      <c r="N40" s="130"/>
      <c r="O40" s="188" t="str">
        <f>INDEX(array,MATCH('SI-data'!O44,Blockout_size_mm,0),Blockout_in_col)</f>
        <v>4×8×14 in.</v>
      </c>
      <c r="P40" s="137"/>
      <c r="Q40" s="89">
        <f>'SI-data'!Q44/25.4</f>
        <v>35.43307086614173</v>
      </c>
      <c r="R40" s="192" t="s">
        <v>39</v>
      </c>
      <c r="S40" s="89">
        <f>'SI-data'!S44/25.4</f>
        <v>45.275590551181104</v>
      </c>
      <c r="T40" s="192" t="s">
        <v>39</v>
      </c>
      <c r="U40" s="196" t="s">
        <v>9</v>
      </c>
      <c r="V40" s="137"/>
      <c r="W40" s="201" t="str">
        <f>'SI-data'!W44</f>
        <v>NCHRP 350 3-11</v>
      </c>
      <c r="X40" s="203" t="str">
        <f>'SI-data'!X44</f>
        <v>B 162</v>
      </c>
      <c r="Y40" s="261" t="str">
        <f>'SI-data'!Y44</f>
        <v>SI/US</v>
      </c>
      <c r="Z40" s="265" t="str">
        <f>'SI-data'!Z44</f>
        <v>Nucor Strong Post W-beam guardrail system</v>
      </c>
    </row>
    <row r="41" spans="1:26" ht="22.5" customHeight="1">
      <c r="A41" s="132">
        <f t="shared" si="0"/>
        <v>35</v>
      </c>
      <c r="B41" s="132" t="str">
        <f>'SI-data'!B45</f>
        <v>12 gauge</v>
      </c>
      <c r="C41" s="164" t="str">
        <f>'SI-data'!C45</f>
        <v>Holmes 
Solutions</v>
      </c>
      <c r="D41" s="165" t="str">
        <f>'SI-data'!D45</f>
        <v>0000-0-0-00-1</v>
      </c>
      <c r="E41" s="167">
        <f>'SI-data'!E45</f>
        <v>2008</v>
      </c>
      <c r="F41" s="172">
        <f>'SI-data'!F45/25.4</f>
        <v>27.007874015748033</v>
      </c>
      <c r="G41" s="173" t="str">
        <f t="shared" si="1"/>
        <v>in</v>
      </c>
      <c r="H41" s="137"/>
      <c r="I41" s="89" t="str">
        <f>INDEX(array,MATCH('SI-data'!I45,Post_length_m,0),Post_length_ft_col)</f>
        <v>6-ft-6 in.</v>
      </c>
      <c r="J41" s="192" t="s">
        <v>162</v>
      </c>
      <c r="K41" s="127" t="str">
        <f>'SI-data'!K45</f>
        <v>U-channel Nucor</v>
      </c>
      <c r="L41" s="184" t="str">
        <f>'SI-data'!L45</f>
        <v>steel</v>
      </c>
      <c r="M41" s="89" t="str">
        <f>INDEX(array,MATCH('SI-data'!M45,Post_spacing_mm,0),Post_spacing_ft_col)</f>
        <v>6 ft-3 in</v>
      </c>
      <c r="N41" s="130"/>
      <c r="O41" s="188" t="str">
        <f>INDEX(array,MATCH('SI-data'!O45,Blockout_size_mm,0),Blockout_in_col)</f>
        <v>4×8×14 in.</v>
      </c>
      <c r="P41" s="137" t="str">
        <f>'SI-data'!P44</f>
        <v>Recycled plastic</v>
      </c>
      <c r="Q41" s="89">
        <f>'SI-data'!Q45/25.4</f>
        <v>38.58267716535433</v>
      </c>
      <c r="R41" s="192" t="s">
        <v>39</v>
      </c>
      <c r="S41" s="89">
        <f>'SI-data'!S45/25.4</f>
        <v>56.69291338582678</v>
      </c>
      <c r="T41" s="192" t="s">
        <v>39</v>
      </c>
      <c r="U41" s="196">
        <f>'SI-data'!U45*1000/25.4/12</f>
        <v>5.413385826771655</v>
      </c>
      <c r="V41" s="120" t="s">
        <v>101</v>
      </c>
      <c r="W41" s="201" t="str">
        <f>'SI-data'!W45</f>
        <v>NCHRP 350 3-11</v>
      </c>
      <c r="X41" s="203" t="str">
        <f>'SI-data'!X45</f>
        <v>B 186</v>
      </c>
      <c r="Y41" s="261" t="str">
        <f>'SI-data'!Y45</f>
        <v>US</v>
      </c>
      <c r="Z41" s="265" t="str">
        <f>'SI-data'!Z45</f>
        <v>NU-Guard posts mixed in strong post guardrail using Mazda Proceed vehicle</v>
      </c>
    </row>
    <row r="42" spans="1:26" ht="22.5" customHeight="1">
      <c r="A42" s="132">
        <f t="shared" si="0"/>
        <v>36</v>
      </c>
      <c r="B42" s="132" t="str">
        <f>'SI-data'!B46</f>
        <v>Thrie Beam</v>
      </c>
      <c r="C42" s="164" t="str">
        <f>'SI-data'!C46</f>
        <v>TTI</v>
      </c>
      <c r="D42" s="165" t="str">
        <f>'SI-data'!D46</f>
        <v>471470-30</v>
      </c>
      <c r="E42" s="167">
        <f>'SI-data'!E46</f>
        <v>1995</v>
      </c>
      <c r="F42" s="172">
        <f>'SI-data'!F46/25.4</f>
        <v>34.01574803149607</v>
      </c>
      <c r="G42" s="173" t="str">
        <f t="shared" si="1"/>
        <v>in</v>
      </c>
      <c r="H42" s="175"/>
      <c r="I42" s="89" t="str">
        <f>INDEX(array,MATCH('SI-data'!I46,Post_length_m,0),Post_length_ft_col)</f>
        <v>6-ft-9-1/4 in.</v>
      </c>
      <c r="J42" s="192" t="s">
        <v>162</v>
      </c>
      <c r="K42" s="127" t="str">
        <f>INDEX(array,MATCH('SI-data'!K46,Post_size_mm,0),Post_size_in_col)</f>
        <v>W6×9</v>
      </c>
      <c r="L42" s="184" t="str">
        <f>'SI-data'!L46</f>
        <v>steel</v>
      </c>
      <c r="M42" s="89" t="str">
        <f>INDEX(array,MATCH('SI-data'!M46,Post_spacing_mm,0),Post_spacing_ft_col)</f>
        <v>6 ft-3 in</v>
      </c>
      <c r="N42" s="130"/>
      <c r="O42" s="209" t="str">
        <f>INDEX(array,MATCH('SI-data'!O46,Blockout_size_mm,0),Blockout_in_col)</f>
        <v>M14×18 in. spacer with cutout</v>
      </c>
      <c r="P42" s="137"/>
      <c r="Q42" s="89">
        <f>'SI-data'!Q46/25.4</f>
        <v>24.015748031496063</v>
      </c>
      <c r="R42" s="192" t="s">
        <v>39</v>
      </c>
      <c r="S42" s="89">
        <f>'SI-data'!S46/25.4</f>
        <v>40.15748031496063</v>
      </c>
      <c r="T42" s="192" t="s">
        <v>39</v>
      </c>
      <c r="U42" s="196" t="s">
        <v>9</v>
      </c>
      <c r="V42" s="137"/>
      <c r="W42" s="201" t="str">
        <f>'SI-data'!W46</f>
        <v>NCHRP 350 3-11 </v>
      </c>
      <c r="X42" s="203" t="str">
        <f>'SI-data'!X46</f>
        <v>N/A</v>
      </c>
      <c r="Y42" s="261" t="str">
        <f>'SI-data'!Y46</f>
        <v>SI/US</v>
      </c>
      <c r="Z42" s="265" t="str">
        <f>'SI-data'!Z46</f>
        <v>Modified thrie beam guardrail</v>
      </c>
    </row>
    <row r="43" spans="1:27" ht="22.5" customHeight="1">
      <c r="A43" s="132">
        <f t="shared" si="0"/>
        <v>37</v>
      </c>
      <c r="B43" s="132" t="str">
        <f>'SI-data'!B47</f>
        <v>Thrie Beam</v>
      </c>
      <c r="C43" s="164" t="str">
        <f>'SI-data'!C47</f>
        <v>TTI</v>
      </c>
      <c r="D43" s="165" t="str">
        <f>'SI-data'!D47</f>
        <v>404211-11</v>
      </c>
      <c r="E43" s="167">
        <f>'SI-data'!E47</f>
        <v>1998</v>
      </c>
      <c r="F43" s="172">
        <f>'SI-data'!F47/25.4</f>
        <v>31.653543307086615</v>
      </c>
      <c r="G43" s="173" t="str">
        <f t="shared" si="1"/>
        <v>in</v>
      </c>
      <c r="H43" s="176" t="s">
        <v>219</v>
      </c>
      <c r="I43" s="89" t="str">
        <f>INDEX(array,MATCH('SI-data'!I47,Post_length_m,0),Post_length_ft_col)</f>
        <v>6-ft-9 in.</v>
      </c>
      <c r="J43" s="192" t="s">
        <v>162</v>
      </c>
      <c r="K43" s="127" t="str">
        <f>INDEX(array,MATCH('SI-data'!K47,Post_size_mm,0),Post_size_in_col)</f>
        <v>5-7/8×7-7/8 in.</v>
      </c>
      <c r="L43" s="184" t="str">
        <f>'SI-data'!L47</f>
        <v>wood</v>
      </c>
      <c r="M43" s="89" t="str">
        <f>INDEX(array,MATCH('SI-data'!M47,Post_spacing_mm,0),Post_spacing_ft_col)</f>
        <v>6 ft-3 in</v>
      </c>
      <c r="N43" s="130"/>
      <c r="O43" s="188" t="str">
        <f>INDEX(array,MATCH('SI-data'!O47,Blockout_size_mm,0),Blockout_in_col)</f>
        <v>6×7-7/8×21-3/4 in.</v>
      </c>
      <c r="P43" s="137" t="str">
        <f>'SI-data'!P47</f>
        <v>routed wood</v>
      </c>
      <c r="Q43" s="89">
        <f>'SI-data'!Q47/25.4</f>
        <v>15.354330708661418</v>
      </c>
      <c r="R43" s="192" t="s">
        <v>39</v>
      </c>
      <c r="S43" s="89">
        <f>'SI-data'!S47/25.4</f>
        <v>26.61417322834646</v>
      </c>
      <c r="T43" s="192" t="s">
        <v>39</v>
      </c>
      <c r="U43" s="196" t="s">
        <v>9</v>
      </c>
      <c r="V43" s="137"/>
      <c r="W43" s="201" t="str">
        <f>'SI-data'!W47</f>
        <v>NCHRP 350 3-11</v>
      </c>
      <c r="X43" s="203" t="str">
        <f>'SI-data'!X47</f>
        <v>N/A</v>
      </c>
      <c r="Y43" s="261" t="str">
        <f>'SI-data'!Y47</f>
        <v>SI</v>
      </c>
      <c r="Z43" s="265" t="str">
        <f>'SI-data'!Z47</f>
        <v>Strong wood post thrie beam guardrail</v>
      </c>
      <c r="AA43" s="15">
        <f>'SI-data'!AA47</f>
        <v>0</v>
      </c>
    </row>
    <row r="44" spans="1:27" ht="22.5" customHeight="1">
      <c r="A44" s="132">
        <f t="shared" si="0"/>
        <v>38</v>
      </c>
      <c r="B44" s="132" t="str">
        <f>'SI-data'!B48</f>
        <v>Thrie Beam</v>
      </c>
      <c r="C44" s="164" t="str">
        <f>'SI-data'!C48</f>
        <v>TTI</v>
      </c>
      <c r="D44" s="165" t="str">
        <f>'SI-data'!D48</f>
        <v>404211-10</v>
      </c>
      <c r="E44" s="167">
        <f>'SI-data'!E48</f>
        <v>1999</v>
      </c>
      <c r="F44" s="172">
        <f>'SI-data'!F48/25.4</f>
        <v>31.653543307086615</v>
      </c>
      <c r="G44" s="173" t="str">
        <f t="shared" si="1"/>
        <v>in</v>
      </c>
      <c r="H44" s="176" t="s">
        <v>219</v>
      </c>
      <c r="I44" s="89" t="str">
        <f>INDEX(array,MATCH('SI-data'!I48,Post_length_m,0),Post_length_ft_col)</f>
        <v>6-ft-9 in.</v>
      </c>
      <c r="J44" s="192" t="s">
        <v>162</v>
      </c>
      <c r="K44" s="127" t="str">
        <f>INDEX(array,MATCH('SI-data'!K48,Post_size_mm,0),Post_size_in_col)</f>
        <v>W6×8.5</v>
      </c>
      <c r="L44" s="184" t="str">
        <f>'SI-data'!L48</f>
        <v>steel</v>
      </c>
      <c r="M44" s="89" t="str">
        <f>INDEX(array,MATCH('SI-data'!M48,Post_spacing_mm,0),Post_spacing_ft_col)</f>
        <v>6 ft-3 in</v>
      </c>
      <c r="N44" s="130"/>
      <c r="O44" s="188" t="str">
        <f>INDEX(array,MATCH('SI-data'!O48,Blockout_size_mm,0),Blockout_in_col)</f>
        <v>6×7-7/8×21-3/4 in.</v>
      </c>
      <c r="P44" s="137" t="str">
        <f>'SI-data'!P48</f>
        <v>routed wood</v>
      </c>
      <c r="Q44" s="89">
        <f>'SI-data'!Q48/25.4</f>
        <v>16.535433070866144</v>
      </c>
      <c r="R44" s="192" t="s">
        <v>39</v>
      </c>
      <c r="S44" s="89">
        <f>'SI-data'!S48/25.4</f>
        <v>22.83464566929134</v>
      </c>
      <c r="T44" s="192" t="s">
        <v>39</v>
      </c>
      <c r="U44" s="196" t="s">
        <v>9</v>
      </c>
      <c r="V44" s="137"/>
      <c r="W44" s="201" t="str">
        <f>'SI-data'!W48</f>
        <v>NCHRP 350 3-11</v>
      </c>
      <c r="X44" s="203" t="str">
        <f>'SI-data'!X48</f>
        <v>N/A</v>
      </c>
      <c r="Y44" s="261" t="str">
        <f>'SI-data'!Y48</f>
        <v>SI</v>
      </c>
      <c r="Z44" s="265" t="str">
        <f>'SI-data'!Z48</f>
        <v>Thrie beam guardrail</v>
      </c>
      <c r="AA44" s="15">
        <f>'SI-data'!AA48</f>
        <v>0</v>
      </c>
    </row>
    <row r="45" spans="1:27" ht="22.5" customHeight="1">
      <c r="A45" s="132">
        <f t="shared" si="0"/>
        <v>39</v>
      </c>
      <c r="B45" s="132" t="str">
        <f>'SI-data'!B49</f>
        <v>Thrie Beam</v>
      </c>
      <c r="C45" s="164" t="str">
        <f>'SI-data'!C49</f>
        <v>E-TECH Inc.</v>
      </c>
      <c r="D45" s="165" t="str">
        <f>'SI-data'!D49</f>
        <v>54-1108-001</v>
      </c>
      <c r="E45" s="167">
        <f>'SI-data'!E49</f>
        <v>2004</v>
      </c>
      <c r="F45" s="172">
        <f>'SI-data'!F49/25.4</f>
        <v>31.535433070866144</v>
      </c>
      <c r="G45" s="173" t="str">
        <f t="shared" si="1"/>
        <v>in</v>
      </c>
      <c r="H45" s="176"/>
      <c r="I45" s="89" t="str">
        <f>INDEX(array,MATCH('SI-data'!I49,Post_length_m,0),Post_length_ft_col)</f>
        <v>5 ft-11 in.</v>
      </c>
      <c r="J45" s="192" t="s">
        <v>162</v>
      </c>
      <c r="K45" s="127" t="str">
        <f>INDEX(array,MATCH('SI-data'!K49,Post_size_mm,0),Post_size_in_col)</f>
        <v>4×5-1/2 in.</v>
      </c>
      <c r="L45" s="184" t="str">
        <f>'SI-data'!L49</f>
        <v>C-Post</v>
      </c>
      <c r="M45" s="89" t="str">
        <f>INDEX(array,MATCH('SI-data'!M49,Post_spacing_mm,0),Post_spacing_ft_col)</f>
        <v>6 ft-7 in</v>
      </c>
      <c r="N45" s="130"/>
      <c r="O45" s="188" t="str">
        <f>INDEX(array,MATCH('SI-data'!O49,Blockout_size_mm,0),Blockout_in_col)</f>
        <v>4x5-1/2x21-3/4 in.</v>
      </c>
      <c r="P45" s="137" t="str">
        <f>'SI-data'!P49</f>
        <v>C-Blockout</v>
      </c>
      <c r="Q45" s="89">
        <f>'SI-data'!Q49/25.4</f>
        <v>15.748031496062993</v>
      </c>
      <c r="R45" s="192" t="s">
        <v>39</v>
      </c>
      <c r="S45" s="89">
        <f>'SI-data'!S49/25.4</f>
        <v>19.68503937007874</v>
      </c>
      <c r="T45" s="192" t="s">
        <v>39</v>
      </c>
      <c r="U45" s="196" t="s">
        <v>9</v>
      </c>
      <c r="V45" s="137"/>
      <c r="W45" s="201" t="str">
        <f>'SI-data'!W49</f>
        <v>NCHRP 350 3-11</v>
      </c>
      <c r="X45" s="203" t="str">
        <f>'SI-data'!X49</f>
        <v>N/A</v>
      </c>
      <c r="Y45" s="261" t="str">
        <f>'SI-data'!Y49</f>
        <v>SI</v>
      </c>
      <c r="Z45" s="265" t="str">
        <f>'SI-data'!Z49</f>
        <v>Wang Dong Hop Yi Iron Manufacturing Company Thrie-Beam Guardrail</v>
      </c>
      <c r="AA45" s="15">
        <f>'SI-data'!AA49</f>
        <v>0</v>
      </c>
    </row>
    <row r="46" spans="1:27" ht="22.5" customHeight="1">
      <c r="A46" s="132">
        <f t="shared" si="0"/>
        <v>40</v>
      </c>
      <c r="B46" s="132" t="str">
        <f>'SI-data'!B50</f>
        <v>Thrie Beam</v>
      </c>
      <c r="C46" s="164" t="str">
        <f>'SI-data'!C50</f>
        <v>TTI</v>
      </c>
      <c r="D46" s="165" t="str">
        <f>'SI-data'!D50</f>
        <v>220570-7</v>
      </c>
      <c r="E46" s="167">
        <f>'SI-data'!E50</f>
        <v>2006</v>
      </c>
      <c r="F46" s="172">
        <f>'SI-data'!F50/25.4</f>
        <v>39.01574803149607</v>
      </c>
      <c r="G46" s="173" t="str">
        <f t="shared" si="1"/>
        <v>in</v>
      </c>
      <c r="H46" s="175"/>
      <c r="I46" s="89" t="str">
        <f>INDEX(array,MATCH('SI-data'!I50,Post_length_m,0),Post_length_ft_col)</f>
        <v>6 ft</v>
      </c>
      <c r="J46" s="192" t="s">
        <v>162</v>
      </c>
      <c r="K46" s="127" t="str">
        <f>INDEX(array,MATCH('SI-data'!K50,Post_size_mm,0),Post_size_in_col)</f>
        <v>W6×8.5</v>
      </c>
      <c r="L46" s="184" t="str">
        <f>'SI-data'!L50</f>
        <v>SYLP</v>
      </c>
      <c r="M46" s="89" t="str">
        <f>INDEX(array,MATCH('SI-data'!M50,Post_spacing_mm,0),Post_spacing_ft_col)</f>
        <v>6 ft-3 in</v>
      </c>
      <c r="N46" s="130"/>
      <c r="O46" s="188" t="e">
        <f>INDEX(array,MATCH('SI-data'!O50,Blockout_size_mm,0),Blockout_in_col)</f>
        <v>#N/A</v>
      </c>
      <c r="P46" s="137"/>
      <c r="Q46" s="89">
        <f>'SI-data'!Q50/25.4</f>
        <v>23.425196850393704</v>
      </c>
      <c r="R46" s="192" t="s">
        <v>39</v>
      </c>
      <c r="S46" s="89">
        <f>'SI-data'!S50/25.4</f>
        <v>24.68503937007874</v>
      </c>
      <c r="T46" s="192" t="s">
        <v>39</v>
      </c>
      <c r="U46" s="196">
        <f>'SI-data'!U50*1000/25.4/12</f>
        <v>2.0570866141732282</v>
      </c>
      <c r="V46" s="120" t="s">
        <v>101</v>
      </c>
      <c r="W46" s="201" t="str">
        <f>'SI-data'!W50</f>
        <v>NCHRP 350 3-11 †</v>
      </c>
      <c r="X46" s="203" t="str">
        <f>'SI-data'!X50</f>
        <v>N/A</v>
      </c>
      <c r="Y46" s="261" t="str">
        <f>'SI-data'!Y50</f>
        <v>SI</v>
      </c>
      <c r="Z46" s="265" t="str">
        <f>'SI-data'!Z50</f>
        <v>T-39 Thrie beam guardrail on SYLP</v>
      </c>
      <c r="AA46" s="15">
        <f>'SI-data'!AA50</f>
        <v>0</v>
      </c>
    </row>
    <row r="47" spans="1:27" ht="22.5" customHeight="1">
      <c r="A47" s="132">
        <f t="shared" si="0"/>
        <v>41</v>
      </c>
      <c r="B47" s="132" t="str">
        <f>'SI-data'!B51</f>
        <v>Thrie Beam</v>
      </c>
      <c r="C47" s="164" t="str">
        <f>'SI-data'!C51</f>
        <v>SRI</v>
      </c>
      <c r="D47" s="165" t="str">
        <f>'SI-data'!D51</f>
        <v>GMS-3</v>
      </c>
      <c r="E47" s="167">
        <f>'SI-data'!E51</f>
        <v>2006</v>
      </c>
      <c r="F47" s="172">
        <f>'SI-data'!F51/25.4</f>
        <v>39.01574803149607</v>
      </c>
      <c r="G47" s="173" t="str">
        <f t="shared" si="1"/>
        <v>in</v>
      </c>
      <c r="H47" s="175"/>
      <c r="I47" s="89" t="str">
        <f>INDEX(array,MATCH('SI-data'!I51,Post_length_m,0),Post_length_ft_col)</f>
        <v>6 ft</v>
      </c>
      <c r="J47" s="192" t="s">
        <v>162</v>
      </c>
      <c r="K47" s="127" t="str">
        <f>INDEX(array,MATCH('SI-data'!K51,Post_size_mm,0),Post_size_in_col)</f>
        <v>W6×8.5</v>
      </c>
      <c r="L47" s="184" t="str">
        <f>'SI-data'!L51</f>
        <v>steel</v>
      </c>
      <c r="M47" s="89" t="str">
        <f>INDEX(array,MATCH('SI-data'!M51,Post_spacing_mm,0),Post_spacing_ft_col)</f>
        <v>6 ft-3 in</v>
      </c>
      <c r="N47" s="130"/>
      <c r="O47" s="188" t="e">
        <f>INDEX(array,MATCH('SI-data'!O51,Blockout_size_mm,0),Blockout_in_col)</f>
        <v>#N/A</v>
      </c>
      <c r="P47" s="137"/>
      <c r="Q47" s="89">
        <f>'SI-data'!Q51/25.4</f>
        <v>33.85826771653544</v>
      </c>
      <c r="R47" s="192" t="s">
        <v>39</v>
      </c>
      <c r="S47" s="89">
        <f>'SI-data'!S51/25.4</f>
        <v>51.181102362204726</v>
      </c>
      <c r="T47" s="192" t="s">
        <v>39</v>
      </c>
      <c r="U47" s="196" t="s">
        <v>9</v>
      </c>
      <c r="V47" s="137"/>
      <c r="W47" s="201" t="str">
        <f>'SI-data'!W51</f>
        <v>MASH 3-11</v>
      </c>
      <c r="X47" s="203" t="str">
        <f>'SI-data'!X51</f>
        <v>B 156</v>
      </c>
      <c r="Y47" s="261" t="str">
        <f>'SI-data'!Y51</f>
        <v>US</v>
      </c>
      <c r="Z47" s="265" t="str">
        <f>'SI-data'!Z51</f>
        <v>Modified G4 (1S) Longitudinal Barrier using GMS fastener</v>
      </c>
      <c r="AA47" s="15">
        <f>'SI-data'!AA51</f>
        <v>0</v>
      </c>
    </row>
    <row r="48" spans="1:26" ht="22.5" customHeight="1">
      <c r="A48" s="132">
        <f t="shared" si="0"/>
        <v>42</v>
      </c>
      <c r="B48" s="132" t="str">
        <f>'SI-data'!B52</f>
        <v>13 gauge</v>
      </c>
      <c r="C48" s="164" t="str">
        <f>'SI-data'!C52</f>
        <v>MwRSF</v>
      </c>
      <c r="D48" s="165" t="str">
        <f>'SI-data'!D52</f>
        <v>Buffalo Rail</v>
      </c>
      <c r="E48" s="167">
        <f>'SI-data'!E52</f>
        <v>1995</v>
      </c>
      <c r="F48" s="172">
        <f>'SI-data'!F52/25.4</f>
        <v>30.78740157480315</v>
      </c>
      <c r="G48" s="173" t="str">
        <f t="shared" si="1"/>
        <v>in</v>
      </c>
      <c r="H48" s="175"/>
      <c r="I48" s="89" t="str">
        <f>INDEX(array,MATCH('SI-data'!I52,Post_length_m,0),Post_length_ft_col)</f>
        <v>6 ft</v>
      </c>
      <c r="J48" s="192" t="s">
        <v>162</v>
      </c>
      <c r="K48" s="127" t="str">
        <f>INDEX(array,MATCH('SI-data'!K52,Post_size_mm,0),Post_size_in_col)</f>
        <v>6×8 in.</v>
      </c>
      <c r="L48" s="184" t="str">
        <f>'SI-data'!L52</f>
        <v>wood</v>
      </c>
      <c r="M48" s="89" t="str">
        <f>INDEX(array,MATCH('SI-data'!M52,Post_spacing_mm,0),Post_spacing_ft_col)</f>
        <v>8.2 ft</v>
      </c>
      <c r="N48" s="130"/>
      <c r="O48" s="188" t="str">
        <f>INDEX(array,MATCH('SI-data'!O52,Blockout_size_mm,0),Blockout_in_col)</f>
        <v>6×8×17-1/4 in.</v>
      </c>
      <c r="P48" s="137" t="str">
        <f>'SI-data'!P52</f>
        <v>2 routed wood</v>
      </c>
      <c r="Q48" s="89">
        <f>'SI-data'!Q52/25.4</f>
        <v>22.322834645669293</v>
      </c>
      <c r="R48" s="192" t="s">
        <v>39</v>
      </c>
      <c r="S48" s="89">
        <f>'SI-data'!S52/25.4</f>
        <v>33.503937007874015</v>
      </c>
      <c r="T48" s="192" t="s">
        <v>39</v>
      </c>
      <c r="U48" s="196" t="s">
        <v>9</v>
      </c>
      <c r="V48" s="137"/>
      <c r="W48" s="201" t="str">
        <f>'SI-data'!W52</f>
        <v>NCHRP 350 3-11</v>
      </c>
      <c r="X48" s="203" t="str">
        <f>'SI-data'!X52</f>
        <v>N/A</v>
      </c>
      <c r="Y48" s="261" t="str">
        <f>'SI-data'!Y52</f>
        <v>SI</v>
      </c>
      <c r="Z48" s="265" t="str">
        <f>'SI-data'!Z52</f>
        <v>13 ga. Buffalo Rail W-beam guardrail</v>
      </c>
    </row>
    <row r="49" spans="1:26" ht="22.5" customHeight="1">
      <c r="A49" s="132">
        <f t="shared" si="0"/>
        <v>43</v>
      </c>
      <c r="B49" s="132" t="str">
        <f>'SI-data'!B53</f>
        <v>Nested</v>
      </c>
      <c r="C49" s="164" t="str">
        <f>'SI-data'!C53</f>
        <v>MwRSF</v>
      </c>
      <c r="D49" s="165" t="str">
        <f>'SI-data'!D53</f>
        <v>OLS-3</v>
      </c>
      <c r="E49" s="167">
        <f>'SI-data'!E53</f>
        <v>1999</v>
      </c>
      <c r="F49" s="172">
        <f>'SI-data'!F53/25.4</f>
        <v>27.79527559055118</v>
      </c>
      <c r="G49" s="173" t="str">
        <f t="shared" si="1"/>
        <v>in</v>
      </c>
      <c r="H49" s="175"/>
      <c r="I49" s="89" t="str">
        <f>INDEX(array,MATCH('SI-data'!I53,Post_length_m,0),Post_length_ft_col)</f>
        <v>6 ft</v>
      </c>
      <c r="J49" s="192" t="s">
        <v>162</v>
      </c>
      <c r="K49" s="127" t="str">
        <f>INDEX(array,MATCH('SI-data'!K53,Post_size_mm,0),Post_size_in_col)</f>
        <v>5-7/8×7-7/8 in.</v>
      </c>
      <c r="L49" s="184" t="str">
        <f>'SI-data'!L53</f>
        <v>CRT post</v>
      </c>
      <c r="M49" s="89" t="str">
        <f>INDEX(array,MATCH('SI-data'!M53,Post_spacing_mm,0),Post_spacing_ft_col)</f>
        <v>25 ft</v>
      </c>
      <c r="N49" s="130"/>
      <c r="O49" s="188" t="str">
        <f>INDEX(array,MATCH('SI-data'!O53,Blockout_size_mm,0),Blockout_in_col)</f>
        <v>5-7/8×7-7/8×14-1/8 in.</v>
      </c>
      <c r="P49" s="137" t="str">
        <f>'SI-data'!P53</f>
        <v>2 routed wood</v>
      </c>
      <c r="Q49" s="89">
        <f>'SI-data'!Q53/25.4</f>
        <v>40</v>
      </c>
      <c r="R49" s="192" t="s">
        <v>39</v>
      </c>
      <c r="S49" s="89">
        <f>'SI-data'!S53/25.4</f>
        <v>57.08661417322835</v>
      </c>
      <c r="T49" s="192" t="s">
        <v>39</v>
      </c>
      <c r="U49" s="196" t="s">
        <v>9</v>
      </c>
      <c r="V49" s="137"/>
      <c r="W49" s="201" t="str">
        <f>'SI-data'!W53</f>
        <v>NCHRP 350 3-11</v>
      </c>
      <c r="X49" s="203" t="str">
        <f>'SI-data'!X53</f>
        <v>B58</v>
      </c>
      <c r="Y49" s="261" t="str">
        <f>'SI-data'!Y53</f>
        <v>SI</v>
      </c>
      <c r="Z49" s="265" t="str">
        <f>'SI-data'!Z53</f>
        <v>Nested W-beam Long-Span guardrail system</v>
      </c>
    </row>
    <row r="50" spans="1:26" ht="22.5" customHeight="1">
      <c r="A50" s="132">
        <f t="shared" si="0"/>
        <v>44</v>
      </c>
      <c r="B50" s="132" t="str">
        <f>'SI-data'!B54</f>
        <v>Nested</v>
      </c>
      <c r="C50" s="164" t="str">
        <f>'SI-data'!C54</f>
        <v>MwRSF</v>
      </c>
      <c r="D50" s="165" t="str">
        <f>'SI-data'!D54</f>
        <v>NEC-2</v>
      </c>
      <c r="E50" s="167">
        <f>'SI-data'!E54</f>
        <v>2000</v>
      </c>
      <c r="F50" s="172">
        <f>'SI-data'!F54/25.4</f>
        <v>27.79527559055118</v>
      </c>
      <c r="G50" s="173" t="str">
        <f t="shared" si="1"/>
        <v>in</v>
      </c>
      <c r="H50" s="175"/>
      <c r="I50" s="89" t="str">
        <f>INDEX(array,MATCH('SI-data'!I54,Post_length_m,0),Post_length_ft_col)</f>
        <v>6 ft</v>
      </c>
      <c r="J50" s="192" t="s">
        <v>162</v>
      </c>
      <c r="K50" s="127" t="str">
        <f>INDEX(array,MATCH('SI-data'!K54,Post_size_mm,0),Post_size_in_col)</f>
        <v>W6×9</v>
      </c>
      <c r="L50" s="184" t="str">
        <f>'SI-data'!L54</f>
        <v>steel</v>
      </c>
      <c r="M50" s="89" t="str">
        <f>INDEX(array,MATCH('SI-data'!M54,Post_spacing_mm,0),Post_spacing_ft_col)</f>
        <v>6 ft-3 in</v>
      </c>
      <c r="N50" s="130"/>
      <c r="O50" s="188" t="str">
        <f>INDEX(array,MATCH('SI-data'!O54,Blockout_size_mm,0),Blockout_in_col)</f>
        <v>6×8×14-1/8 in.</v>
      </c>
      <c r="P50" s="137" t="s">
        <v>8</v>
      </c>
      <c r="Q50" s="89">
        <f>'SI-data'!Q54/25.4</f>
        <v>28.385826771653544</v>
      </c>
      <c r="R50" s="192" t="s">
        <v>39</v>
      </c>
      <c r="S50" s="89">
        <f>'SI-data'!S54/25.4</f>
        <v>42.20472440944882</v>
      </c>
      <c r="T50" s="192" t="s">
        <v>39</v>
      </c>
      <c r="U50" s="196" t="s">
        <v>9</v>
      </c>
      <c r="V50" s="137"/>
      <c r="W50" s="201" t="str">
        <f>'SI-data'!W54</f>
        <v>NCHRP 350 3-11</v>
      </c>
      <c r="X50" s="203" t="str">
        <f>'SI-data'!X54</f>
        <v>N/A</v>
      </c>
      <c r="Y50" s="261" t="str">
        <f>'SI-data'!Y54</f>
        <v>SI</v>
      </c>
      <c r="Z50" s="265" t="str">
        <f>'SI-data'!Z54</f>
        <v>Nested W-beam with curb</v>
      </c>
    </row>
    <row r="51" spans="1:26" ht="22.5" customHeight="1">
      <c r="A51" s="132">
        <f t="shared" si="0"/>
        <v>45</v>
      </c>
      <c r="B51" s="165" t="str">
        <f>'SI-data'!B55</f>
        <v>W-beam on slope</v>
      </c>
      <c r="C51" s="164" t="str">
        <f>'SI-data'!C55</f>
        <v>MwRSF</v>
      </c>
      <c r="D51" s="165" t="str">
        <f>'SI-data'!D55</f>
        <v>MOSW-1</v>
      </c>
      <c r="E51" s="167">
        <f>'SI-data'!E55</f>
        <v>2000</v>
      </c>
      <c r="F51" s="172">
        <f>'SI-data'!F55/25.4</f>
        <v>27.79527559055118</v>
      </c>
      <c r="G51" s="173" t="str">
        <f t="shared" si="1"/>
        <v>in</v>
      </c>
      <c r="H51" s="175"/>
      <c r="I51" s="89" t="str">
        <f>INDEX(array,MATCH('SI-data'!I55,Post_length_m,0),Post_length_ft_col)</f>
        <v>7 ft</v>
      </c>
      <c r="J51" s="192" t="s">
        <v>162</v>
      </c>
      <c r="K51" s="127" t="str">
        <f>INDEX(array,MATCH('SI-data'!K55,Post_size_mm,0),Post_size_in_col)</f>
        <v>W6×9</v>
      </c>
      <c r="L51" s="184" t="str">
        <f>'SI-data'!L55</f>
        <v>steel</v>
      </c>
      <c r="M51" s="89" t="e">
        <f>INDEX(array,MATCH('SI-data'!M55,Post_spacing_mm,0),Post_spacing_ft_col)</f>
        <v>#N/A</v>
      </c>
      <c r="N51" s="130"/>
      <c r="O51" s="188" t="str">
        <f>INDEX(array,MATCH('SI-data'!O55,Blockout_size_mm,0),Blockout_in_col)</f>
        <v>5-7/8×7-7/8×14-1/8 in.</v>
      </c>
      <c r="P51" s="137" t="s">
        <v>8</v>
      </c>
      <c r="Q51" s="89">
        <f>'SI-data'!Q55/25.4</f>
        <v>23.11023622047244</v>
      </c>
      <c r="R51" s="192" t="s">
        <v>39</v>
      </c>
      <c r="S51" s="89">
        <f>'SI-data'!S55/25.4</f>
        <v>32.322834645669296</v>
      </c>
      <c r="T51" s="192" t="s">
        <v>39</v>
      </c>
      <c r="U51" s="196" t="s">
        <v>9</v>
      </c>
      <c r="V51" s="120"/>
      <c r="W51" s="201" t="str">
        <f>'SI-data'!W55</f>
        <v>NCHRP 350 3-11</v>
      </c>
      <c r="X51" s="203" t="str">
        <f>'SI-data'!X55</f>
        <v>B 64C</v>
      </c>
      <c r="Y51" s="261" t="str">
        <f>'SI-data'!Y55</f>
        <v>SI</v>
      </c>
      <c r="Z51" s="265" t="str">
        <f>'SI-data'!Z55</f>
        <v>W-beam guardrail system for use on a 2:1 foreslope</v>
      </c>
    </row>
    <row r="52" spans="1:26" ht="22.5" customHeight="1">
      <c r="A52" s="132">
        <f t="shared" si="0"/>
        <v>46</v>
      </c>
      <c r="B52" s="165" t="str">
        <f>'SI-data'!B56</f>
        <v>W-beam on slope</v>
      </c>
      <c r="C52" s="164" t="str">
        <f>'SI-data'!C56</f>
        <v>MwRSF</v>
      </c>
      <c r="D52" s="165" t="str">
        <f>'SI-data'!D56</f>
        <v>MGS221-2</v>
      </c>
      <c r="E52" s="167">
        <f>'SI-data'!E56</f>
        <v>2006</v>
      </c>
      <c r="F52" s="172">
        <f>'SI-data'!F56/25.4</f>
        <v>30.984251968503937</v>
      </c>
      <c r="G52" s="173" t="str">
        <f t="shared" si="1"/>
        <v>in</v>
      </c>
      <c r="H52" s="120"/>
      <c r="I52" s="89" t="str">
        <f>INDEX(array,MATCH('SI-data'!I56,Post_length_m,0),Post_length_ft_col)</f>
        <v>9 ft</v>
      </c>
      <c r="J52" s="192" t="s">
        <v>162</v>
      </c>
      <c r="K52" s="127" t="str">
        <f>INDEX(array,MATCH('SI-data'!K56,Post_size_mm,0),Post_size_in_col)</f>
        <v>W6×9</v>
      </c>
      <c r="L52" s="184" t="str">
        <f>'SI-data'!L56</f>
        <v>steel</v>
      </c>
      <c r="M52" s="89" t="str">
        <f>INDEX(array,MATCH('SI-data'!M56,Post_spacing_mm,0),Post_spacing_ft_col)</f>
        <v>6 ft-3 in</v>
      </c>
      <c r="N52" s="130"/>
      <c r="O52" s="188" t="str">
        <f>INDEX(array,MATCH('SI-data'!O56,Blockout_size_mm,0),Blockout_in_col)</f>
        <v>6×12×14-1/4 in.</v>
      </c>
      <c r="P52" s="137" t="s">
        <v>8</v>
      </c>
      <c r="Q52" s="89">
        <f>'SI-data'!Q56/25.4</f>
        <v>42.00787401574804</v>
      </c>
      <c r="R52" s="192" t="s">
        <v>39</v>
      </c>
      <c r="S52" s="89">
        <f>'SI-data'!S56/25.4</f>
        <v>56.53543307086615</v>
      </c>
      <c r="T52" s="192" t="s">
        <v>39</v>
      </c>
      <c r="U52" s="196">
        <f>'SI-data'!U56*1000/25.4/12</f>
        <v>5.351049868766405</v>
      </c>
      <c r="V52" s="120" t="s">
        <v>101</v>
      </c>
      <c r="W52" s="201" t="str">
        <f>'SI-data'!W56</f>
        <v>MASH 3-11</v>
      </c>
      <c r="X52" s="203" t="str">
        <f>'SI-data'!X56</f>
        <v>N/A</v>
      </c>
      <c r="Y52" s="261" t="str">
        <f>'SI-data'!Y56</f>
        <v>SI</v>
      </c>
      <c r="Z52" s="265" t="str">
        <f>'SI-data'!Z56</f>
        <v>Midwest Guardrail System adjacent to a 2:1 foreslope</v>
      </c>
    </row>
    <row r="53" spans="1:26" ht="22.5" customHeight="1">
      <c r="A53" s="132">
        <f t="shared" si="0"/>
        <v>47</v>
      </c>
      <c r="B53" s="165" t="str">
        <f>'SI-data'!B57</f>
        <v>W-beam on slope</v>
      </c>
      <c r="C53" s="164" t="str">
        <f>'SI-data'!C57</f>
        <v>MwRSF</v>
      </c>
      <c r="D53" s="165" t="str">
        <f>'SI-data'!D57</f>
        <v>MGSAS-1</v>
      </c>
      <c r="E53" s="167">
        <f>'SI-data'!E57</f>
        <v>2006</v>
      </c>
      <c r="F53" s="172">
        <f>'SI-data'!F57/25.4</f>
        <v>30.984251968503937</v>
      </c>
      <c r="G53" s="173" t="str">
        <f t="shared" si="1"/>
        <v>in</v>
      </c>
      <c r="H53" s="137"/>
      <c r="I53" s="89" t="str">
        <f>INDEX(array,MATCH('SI-data'!I57,Post_length_m,0),Post_length_ft_col)</f>
        <v>6 ft</v>
      </c>
      <c r="J53" s="192" t="s">
        <v>162</v>
      </c>
      <c r="K53" s="127" t="str">
        <f>INDEX(array,MATCH('SI-data'!K57,Post_size_mm,0),Post_size_in_col)</f>
        <v>W6×9</v>
      </c>
      <c r="L53" s="184" t="str">
        <f>'SI-data'!L57</f>
        <v>steel</v>
      </c>
      <c r="M53" s="89" t="str">
        <f>INDEX(array,MATCH('SI-data'!M57,Post_spacing_mm,0),Post_spacing_ft_col)</f>
        <v>6 ft-3 in</v>
      </c>
      <c r="N53" s="130"/>
      <c r="O53" s="188" t="str">
        <f>INDEX(array,MATCH('SI-data'!O57,Blockout_size_mm,0),Blockout_in_col)</f>
        <v>6×12×14-1/4 in.</v>
      </c>
      <c r="P53" s="137" t="s">
        <v>8</v>
      </c>
      <c r="Q53" s="89">
        <f>'SI-data'!Q57/25.4</f>
        <v>34.25196850393701</v>
      </c>
      <c r="R53" s="192" t="s">
        <v>39</v>
      </c>
      <c r="S53" s="89">
        <f>'SI-data'!S57/25.4</f>
        <v>57.637795275590555</v>
      </c>
      <c r="T53" s="192" t="s">
        <v>39</v>
      </c>
      <c r="U53" s="196">
        <f>'SI-data'!U57*1000/25.4/12</f>
        <v>6.902887139107612</v>
      </c>
      <c r="V53" s="120" t="s">
        <v>101</v>
      </c>
      <c r="W53" s="201" t="str">
        <f>'SI-data'!W57</f>
        <v>NCHRP 350 3-11</v>
      </c>
      <c r="X53" s="203" t="str">
        <f>'SI-data'!X57</f>
        <v>N/A</v>
      </c>
      <c r="Y53" s="261" t="str">
        <f>'SI-data'!Y57</f>
        <v>SI/US</v>
      </c>
      <c r="Z53" s="265" t="str">
        <f>'SI-data'!Z57</f>
        <v>Midwest Guardrail System adjacent to a 8:1 approach slope</v>
      </c>
    </row>
    <row r="54" spans="1:26" ht="22.5" customHeight="1">
      <c r="A54" s="132">
        <f t="shared" si="0"/>
        <v>48</v>
      </c>
      <c r="B54" s="165" t="str">
        <f>'SI-data'!B58</f>
        <v>W-beam for culvert</v>
      </c>
      <c r="C54" s="164" t="str">
        <f>'SI-data'!C58</f>
        <v>MwRSF</v>
      </c>
      <c r="D54" s="165" t="str">
        <f>'SI-data'!D58</f>
        <v>KC-1</v>
      </c>
      <c r="E54" s="167">
        <f>'SI-data'!E58</f>
        <v>2001</v>
      </c>
      <c r="F54" s="172">
        <f>'SI-data'!F58/25.4</f>
        <v>27.79527559055118</v>
      </c>
      <c r="G54" s="173" t="str">
        <f t="shared" si="1"/>
        <v>in</v>
      </c>
      <c r="H54" s="137"/>
      <c r="I54" s="89" t="str">
        <f>INDEX(array,MATCH('SI-data'!I58,Post_length_m,0),Post_length_ft_col)</f>
        <v>3.1 ft</v>
      </c>
      <c r="J54" s="192" t="s">
        <v>162</v>
      </c>
      <c r="K54" s="127" t="str">
        <f>INDEX(array,MATCH('SI-data'!K58,Post_size_mm,0),Post_size_in_col)</f>
        <v>W6×9</v>
      </c>
      <c r="L54" s="184" t="str">
        <f>'SI-data'!L58</f>
        <v>steel</v>
      </c>
      <c r="M54" s="89" t="e">
        <f>INDEX(array,MATCH('SI-data'!M58,Post_spacing_mm,0),Post_spacing_ft_col)</f>
        <v>#N/A</v>
      </c>
      <c r="N54" s="130"/>
      <c r="O54" s="188" t="str">
        <f>INDEX(array,MATCH('SI-data'!O58,Blockout_size_mm,0),Blockout_in_col)</f>
        <v>6×8×14 in.</v>
      </c>
      <c r="P54" s="137" t="s">
        <v>8</v>
      </c>
      <c r="Q54" s="89">
        <f>'SI-data'!Q58/25.4</f>
        <v>15.78740157480315</v>
      </c>
      <c r="R54" s="192" t="s">
        <v>39</v>
      </c>
      <c r="S54" s="89">
        <f>'SI-data'!S58/25.4</f>
        <v>16.37795275590551</v>
      </c>
      <c r="T54" s="192" t="s">
        <v>39</v>
      </c>
      <c r="U54" s="196">
        <f>'SI-data'!U58*1000/25.4/12</f>
        <v>2.9494750656167983</v>
      </c>
      <c r="V54" s="120" t="s">
        <v>101</v>
      </c>
      <c r="W54" s="201" t="str">
        <f>'SI-data'!W58</f>
        <v>NCHRP 350 3-11</v>
      </c>
      <c r="X54" s="203" t="str">
        <f>'SI-data'!X58</f>
        <v>N/A</v>
      </c>
      <c r="Y54" s="261" t="str">
        <f>'SI-data'!Y58</f>
        <v>SI</v>
      </c>
      <c r="Z54" s="265" t="str">
        <f>'SI-data'!Z58</f>
        <v>Strong W-beam guardrail attached to concrete culvert</v>
      </c>
    </row>
    <row r="55" spans="1:26" ht="22.5" customHeight="1">
      <c r="A55" s="132">
        <f t="shared" si="0"/>
        <v>49</v>
      </c>
      <c r="B55" s="165" t="str">
        <f>'SI-data'!B59</f>
        <v>W-beam for culvert</v>
      </c>
      <c r="C55" s="164" t="str">
        <f>'SI-data'!C59</f>
        <v>MwRSF</v>
      </c>
      <c r="D55" s="165" t="str">
        <f>'SI-data'!D59</f>
        <v>LSC-1</v>
      </c>
      <c r="E55" s="167">
        <f>'SI-data'!E59</f>
        <v>2006</v>
      </c>
      <c r="F55" s="172">
        <f>'SI-data'!F59/25.4</f>
        <v>30.984251968503937</v>
      </c>
      <c r="G55" s="173" t="str">
        <f t="shared" si="1"/>
        <v>in</v>
      </c>
      <c r="H55" s="137"/>
      <c r="I55" s="89" t="str">
        <f>INDEX(array,MATCH('SI-data'!I59,Post_length_m,0),Post_length_ft_col)</f>
        <v>6 ft</v>
      </c>
      <c r="J55" s="192" t="s">
        <v>162</v>
      </c>
      <c r="K55" s="127" t="str">
        <f>INDEX(array,MATCH('SI-data'!K59,Post_size_mm,0),Post_size_in_col)</f>
        <v>6×8 in.</v>
      </c>
      <c r="L55" s="184" t="str">
        <f>'SI-data'!L59</f>
        <v>BCT</v>
      </c>
      <c r="M55" s="89" t="str">
        <f>INDEX(array,MATCH('SI-data'!M59,Post_spacing_mm,0),Post_spacing_ft_col)</f>
        <v>25 ft</v>
      </c>
      <c r="N55" s="130"/>
      <c r="O55" s="188" t="str">
        <f>INDEX(array,MATCH('SI-data'!O59,Blockout_size_mm,0),Blockout_in_col)</f>
        <v>6×12×14-1/4 in.</v>
      </c>
      <c r="P55" s="137" t="s">
        <v>8</v>
      </c>
      <c r="Q55" s="89">
        <f>'SI-data'!Q59/25.4</f>
        <v>28.50393700787402</v>
      </c>
      <c r="R55" s="192" t="s">
        <v>39</v>
      </c>
      <c r="S55" s="89">
        <f>'SI-data'!S59/25.4</f>
        <v>92.24409448818898</v>
      </c>
      <c r="T55" s="192" t="s">
        <v>39</v>
      </c>
      <c r="U55" s="196">
        <f>'SI-data'!U59*1000/25.4/12</f>
        <v>7.775590551181103</v>
      </c>
      <c r="V55" s="120" t="s">
        <v>101</v>
      </c>
      <c r="W55" s="201" t="str">
        <f>'SI-data'!W59</f>
        <v>MASH 3-11</v>
      </c>
      <c r="X55" s="203" t="str">
        <f>'SI-data'!X59</f>
        <v>B189</v>
      </c>
      <c r="Y55" s="261" t="str">
        <f>'SI-data'!Y59</f>
        <v>SI/US</v>
      </c>
      <c r="Z55" s="265" t="str">
        <f>'SI-data'!Z59</f>
        <v>Midwest Guardrail System long-span with culvert impacting into culvert area</v>
      </c>
    </row>
    <row r="56" spans="1:26" ht="22.5" customHeight="1">
      <c r="A56" s="132">
        <f t="shared" si="0"/>
        <v>50</v>
      </c>
      <c r="B56" s="165" t="str">
        <f>'SI-data'!B60</f>
        <v>W-beam for culvert</v>
      </c>
      <c r="C56" s="164" t="str">
        <f>'SI-data'!C60</f>
        <v>MwRSF</v>
      </c>
      <c r="D56" s="165" t="str">
        <f>'SI-data'!D60</f>
        <v>LSC-2</v>
      </c>
      <c r="E56" s="167">
        <f>'SI-data'!E60</f>
        <v>2006</v>
      </c>
      <c r="F56" s="172">
        <f>'SI-data'!F60/25.4</f>
        <v>30.984251968503937</v>
      </c>
      <c r="G56" s="173" t="str">
        <f t="shared" si="1"/>
        <v>in</v>
      </c>
      <c r="H56" s="175"/>
      <c r="I56" s="89" t="str">
        <f>INDEX(array,MATCH('SI-data'!I60,Post_length_m,0),Post_length_ft_col)</f>
        <v>6 ft</v>
      </c>
      <c r="J56" s="192" t="s">
        <v>162</v>
      </c>
      <c r="K56" s="127" t="str">
        <f>INDEX(array,MATCH('SI-data'!K60,Post_size_mm,0),Post_size_in_col)</f>
        <v>6×8 in.</v>
      </c>
      <c r="L56" s="184" t="str">
        <f>'SI-data'!L60</f>
        <v>BCT</v>
      </c>
      <c r="M56" s="89" t="str">
        <f>INDEX(array,MATCH('SI-data'!M60,Post_spacing_mm,0),Post_spacing_ft_col)</f>
        <v>6 ft-3 in</v>
      </c>
      <c r="N56" s="130"/>
      <c r="O56" s="188" t="str">
        <f>INDEX(array,MATCH('SI-data'!O60,Blockout_size_mm,0),Blockout_in_col)</f>
        <v>6×12×14-1/4 in.</v>
      </c>
      <c r="P56" s="137" t="s">
        <v>8</v>
      </c>
      <c r="Q56" s="89">
        <f>'SI-data'!Q60/25.4</f>
        <v>54.01574803149607</v>
      </c>
      <c r="R56" s="192" t="s">
        <v>39</v>
      </c>
      <c r="S56" s="89">
        <f>'SI-data'!S60/25.4</f>
        <v>77.48031496062993</v>
      </c>
      <c r="T56" s="192" t="s">
        <v>39</v>
      </c>
      <c r="U56" s="196">
        <f>'SI-data'!U60*1000/25.4/12</f>
        <v>6.988188976377953</v>
      </c>
      <c r="V56" s="120" t="s">
        <v>101</v>
      </c>
      <c r="W56" s="201" t="str">
        <f>'SI-data'!W60</f>
        <v>MASH 3-11</v>
      </c>
      <c r="X56" s="203" t="str">
        <f>'SI-data'!X60</f>
        <v>B189</v>
      </c>
      <c r="Y56" s="261" t="str">
        <f>'SI-data'!Y60</f>
        <v>SI/US</v>
      </c>
      <c r="Z56" s="265" t="str">
        <f>'SI-data'!Z60</f>
        <v>Midwest Guardrail System long-span with culvert impacting into regular spacing area</v>
      </c>
    </row>
    <row r="57" spans="1:26" ht="22.5" customHeight="1">
      <c r="A57" s="132">
        <f t="shared" si="0"/>
        <v>51</v>
      </c>
      <c r="B57" s="165" t="str">
        <f>'SI-data'!B61</f>
        <v>MGS with various flare rates</v>
      </c>
      <c r="C57" s="164" t="str">
        <f>'SI-data'!C61</f>
        <v>MwRSF</v>
      </c>
      <c r="D57" s="165" t="str">
        <f>'SI-data'!D61</f>
        <v>FR-1</v>
      </c>
      <c r="E57" s="167">
        <f>'SI-data'!E61</f>
        <v>2005</v>
      </c>
      <c r="F57" s="172">
        <f>'SI-data'!F61/25.4</f>
        <v>30.984251968503937</v>
      </c>
      <c r="G57" s="173" t="str">
        <f t="shared" si="1"/>
        <v>in</v>
      </c>
      <c r="H57" s="175"/>
      <c r="I57" s="89" t="str">
        <f>INDEX(array,MATCH('SI-data'!I61,Post_length_m,0),Post_length_ft_col)</f>
        <v>6 ft</v>
      </c>
      <c r="J57" s="192" t="s">
        <v>162</v>
      </c>
      <c r="K57" s="127" t="str">
        <f>INDEX(array,MATCH('SI-data'!K61,Post_size_mm,0),Post_size_in_col)</f>
        <v>W6×9</v>
      </c>
      <c r="L57" s="184" t="str">
        <f>'SI-data'!L61</f>
        <v>steel</v>
      </c>
      <c r="M57" s="89" t="str">
        <f>INDEX(array,MATCH('SI-data'!M61,Post_spacing_mm,0),Post_spacing_ft_col)</f>
        <v>6 ft-3 in</v>
      </c>
      <c r="N57" s="130"/>
      <c r="O57" s="188" t="str">
        <f>INDEX(array,MATCH('SI-data'!O61,Blockout_size_mm,0),Blockout_in_col)</f>
        <v>6×12×14-1/4 in.</v>
      </c>
      <c r="P57" s="137" t="s">
        <v>8</v>
      </c>
      <c r="Q57" s="89">
        <f>'SI-data'!Q61/25.4</f>
        <v>44.88188976377953</v>
      </c>
      <c r="R57" s="192" t="s">
        <v>39</v>
      </c>
      <c r="S57" s="89">
        <f>'SI-data'!S61/25.4</f>
        <v>66.2992125984252</v>
      </c>
      <c r="T57" s="192" t="s">
        <v>39</v>
      </c>
      <c r="U57" s="196">
        <f>'SI-data'!U61*1000/25.4/12</f>
        <v>5.905511811023622</v>
      </c>
      <c r="V57" s="120" t="s">
        <v>101</v>
      </c>
      <c r="W57" s="201" t="str">
        <f>'SI-data'!W61</f>
        <v>NCHRP 350 3-11</v>
      </c>
      <c r="X57" s="203" t="str">
        <f>'SI-data'!X61</f>
        <v>N/A</v>
      </c>
      <c r="Y57" s="261" t="str">
        <f>'SI-data'!Y61</f>
        <v>SI/US</v>
      </c>
      <c r="Z57" s="265" t="str">
        <f>'SI-data'!Z61</f>
        <v>Midwest Guardrail System on 13:1 flare rate</v>
      </c>
    </row>
    <row r="58" spans="1:26" ht="22.5" customHeight="1">
      <c r="A58" s="132">
        <f t="shared" si="0"/>
        <v>52</v>
      </c>
      <c r="B58" s="165" t="str">
        <f>'SI-data'!B62</f>
        <v>MGS with various flare rates</v>
      </c>
      <c r="C58" s="164" t="str">
        <f>'SI-data'!C62</f>
        <v>MwRSF</v>
      </c>
      <c r="D58" s="165" t="str">
        <f>'SI-data'!D62</f>
        <v>FR-2</v>
      </c>
      <c r="E58" s="167">
        <f>'SI-data'!E62</f>
        <v>2005</v>
      </c>
      <c r="F58" s="172">
        <f>'SI-data'!F62/25.4</f>
        <v>30.984251968503937</v>
      </c>
      <c r="G58" s="173" t="str">
        <f t="shared" si="1"/>
        <v>in</v>
      </c>
      <c r="H58" s="175"/>
      <c r="I58" s="89" t="str">
        <f>INDEX(array,MATCH('SI-data'!I62,Post_length_m,0),Post_length_ft_col)</f>
        <v>6 ft</v>
      </c>
      <c r="J58" s="192" t="s">
        <v>162</v>
      </c>
      <c r="K58" s="127" t="str">
        <f>INDEX(array,MATCH('SI-data'!K62,Post_size_mm,0),Post_size_in_col)</f>
        <v>W6×9</v>
      </c>
      <c r="L58" s="184" t="str">
        <f>'SI-data'!L62</f>
        <v>steel</v>
      </c>
      <c r="M58" s="89" t="str">
        <f>INDEX(array,MATCH('SI-data'!M62,Post_spacing_mm,0),Post_spacing_ft_col)</f>
        <v>6 ft-3 in</v>
      </c>
      <c r="N58" s="130"/>
      <c r="O58" s="188" t="str">
        <f>INDEX(array,MATCH('SI-data'!O62,Blockout_size_mm,0),Blockout_in_col)</f>
        <v>6×12×14-1/4 in.</v>
      </c>
      <c r="P58" s="137" t="s">
        <v>8</v>
      </c>
      <c r="Q58" s="89">
        <f>'SI-data'!Q62/25.4</f>
        <v>45.51181102362205</v>
      </c>
      <c r="R58" s="192" t="s">
        <v>39</v>
      </c>
      <c r="S58" s="89">
        <f>'SI-data'!S62/25.4</f>
        <v>75.78740157480316</v>
      </c>
      <c r="T58" s="192" t="s">
        <v>39</v>
      </c>
      <c r="U58" s="196">
        <f>'SI-data'!U62*1000/25.4/12</f>
        <v>7.316272965879265</v>
      </c>
      <c r="V58" s="120" t="s">
        <v>101</v>
      </c>
      <c r="W58" s="201" t="str">
        <f>'SI-data'!W62</f>
        <v>NCHRP 350 3-11</v>
      </c>
      <c r="X58" s="203" t="str">
        <f>'SI-data'!X62</f>
        <v>N/A</v>
      </c>
      <c r="Y58" s="261" t="str">
        <f>'SI-data'!Y62</f>
        <v>SI/US</v>
      </c>
      <c r="Z58" s="265" t="str">
        <f>'SI-data'!Z62</f>
        <v>Midwest Guardrail System on 7:1 flare rate</v>
      </c>
    </row>
    <row r="59" spans="1:26" ht="22.5" customHeight="1">
      <c r="A59" s="149">
        <f t="shared" si="0"/>
        <v>53</v>
      </c>
      <c r="B59" s="166" t="str">
        <f>'SI-data'!B63</f>
        <v>MGS with various flare rates</v>
      </c>
      <c r="C59" s="156" t="str">
        <f>'SI-data'!C63</f>
        <v>MwRSF</v>
      </c>
      <c r="D59" s="166" t="str">
        <f>'SI-data'!D63</f>
        <v>FR-4</v>
      </c>
      <c r="E59" s="168">
        <f>'SI-data'!E63</f>
        <v>2006</v>
      </c>
      <c r="F59" s="177">
        <f>'SI-data'!F63/25.4</f>
        <v>30.984251968503937</v>
      </c>
      <c r="G59" s="178" t="str">
        <f t="shared" si="1"/>
        <v>in</v>
      </c>
      <c r="H59" s="179"/>
      <c r="I59" s="186" t="str">
        <f>INDEX(array,MATCH('SI-data'!I63,Post_length_m,0),Post_length_ft_col)</f>
        <v>6 ft</v>
      </c>
      <c r="J59" s="193" t="s">
        <v>162</v>
      </c>
      <c r="K59" s="141" t="str">
        <f>INDEX(array,MATCH('SI-data'!K63,Post_size_mm,0),Post_size_in_col)</f>
        <v>W6×9</v>
      </c>
      <c r="L59" s="158" t="str">
        <f>'SI-data'!L63</f>
        <v>steel</v>
      </c>
      <c r="M59" s="186" t="str">
        <f>INDEX(array,MATCH('SI-data'!M63,Post_spacing_mm,0),Post_spacing_ft_col)</f>
        <v>6 ft-3 in</v>
      </c>
      <c r="N59" s="216"/>
      <c r="O59" s="189" t="str">
        <f>INDEX(array,MATCH('SI-data'!O63,Blockout_size_mm,0),Blockout_in_col)</f>
        <v>6×12×14-1/4 in.</v>
      </c>
      <c r="P59" s="139" t="s">
        <v>8</v>
      </c>
      <c r="Q59" s="186">
        <f>'SI-data'!Q63/25.4</f>
        <v>69.01574803149607</v>
      </c>
      <c r="R59" s="193" t="s">
        <v>39</v>
      </c>
      <c r="S59" s="186">
        <f>'SI-data'!S63/25.4</f>
        <v>75.55118110236221</v>
      </c>
      <c r="T59" s="193" t="s">
        <v>39</v>
      </c>
      <c r="U59" s="197">
        <f>'SI-data'!U63*1000/25.4/12</f>
        <v>8.136482939632547</v>
      </c>
      <c r="V59" s="198" t="s">
        <v>101</v>
      </c>
      <c r="W59" s="202" t="str">
        <f>'SI-data'!W63</f>
        <v>NCHRP 350 3-11</v>
      </c>
      <c r="X59" s="204" t="str">
        <f>'SI-data'!X63</f>
        <v>N/A</v>
      </c>
      <c r="Y59" s="262" t="str">
        <f>'SI-data'!Y63</f>
        <v>SI/US</v>
      </c>
      <c r="Z59" s="267" t="str">
        <f>'SI-data'!Z63</f>
        <v>Midwest Guardrail System on 5:1 flare rate</v>
      </c>
    </row>
    <row r="60" spans="1:21" ht="22.5" customHeight="1">
      <c r="A60" s="27"/>
      <c r="B60" s="27"/>
      <c r="F60" s="20"/>
      <c r="G60" s="21"/>
      <c r="H60" s="18"/>
      <c r="K60" s="7"/>
      <c r="L60" s="7"/>
      <c r="M60" s="25"/>
      <c r="N60" s="25"/>
      <c r="O60" s="27"/>
      <c r="Q60" s="8"/>
      <c r="R60" s="9"/>
      <c r="S60" s="8"/>
      <c r="T60" s="9"/>
      <c r="U60" s="19"/>
    </row>
    <row r="61" spans="2:27" ht="22.5" customHeight="1">
      <c r="B61" s="27"/>
      <c r="F61" s="20"/>
      <c r="G61" s="21"/>
      <c r="H61" s="18"/>
      <c r="K61" s="7"/>
      <c r="L61" s="7"/>
      <c r="M61" s="25"/>
      <c r="N61" s="25"/>
      <c r="O61" s="27"/>
      <c r="Q61" s="8"/>
      <c r="R61" s="9"/>
      <c r="S61" s="8"/>
      <c r="T61" s="9"/>
      <c r="U61" s="19"/>
      <c r="AA61" s="13" t="s">
        <v>290</v>
      </c>
    </row>
    <row r="62" spans="2:31" ht="22.5" customHeight="1">
      <c r="B62" s="27"/>
      <c r="F62" s="20"/>
      <c r="G62" s="21"/>
      <c r="H62" s="18"/>
      <c r="L62" s="7"/>
      <c r="M62" s="25"/>
      <c r="N62" s="25"/>
      <c r="O62" s="27"/>
      <c r="Q62" s="10"/>
      <c r="R62" s="10"/>
      <c r="S62" s="10"/>
      <c r="T62" s="10"/>
      <c r="AA62" s="110" t="s">
        <v>0</v>
      </c>
      <c r="AB62" s="111"/>
      <c r="AC62" s="117"/>
      <c r="AD62" s="114" t="s">
        <v>291</v>
      </c>
      <c r="AE62" s="114" t="s">
        <v>292</v>
      </c>
    </row>
    <row r="63" spans="2:31" ht="22.5" customHeight="1">
      <c r="B63" s="27"/>
      <c r="F63" s="20"/>
      <c r="G63" s="21"/>
      <c r="H63" s="18"/>
      <c r="L63" s="7"/>
      <c r="M63" s="25"/>
      <c r="N63" s="25"/>
      <c r="O63" s="27"/>
      <c r="Q63" s="10"/>
      <c r="R63" s="10"/>
      <c r="S63" s="10"/>
      <c r="T63" s="10"/>
      <c r="AA63" s="118"/>
      <c r="AB63" s="119" t="s">
        <v>278</v>
      </c>
      <c r="AC63" s="120"/>
      <c r="AD63" s="115">
        <v>5</v>
      </c>
      <c r="AE63" s="127">
        <f aca="true" t="shared" si="2" ref="AE63:AE68">AD63/$AD$69*100</f>
        <v>14.285714285714285</v>
      </c>
    </row>
    <row r="64" spans="2:31" ht="22.5" customHeight="1">
      <c r="B64" s="27"/>
      <c r="F64" s="20"/>
      <c r="G64" s="21"/>
      <c r="H64" s="18"/>
      <c r="L64" s="7"/>
      <c r="M64" s="25"/>
      <c r="N64" s="25"/>
      <c r="O64" s="27"/>
      <c r="Q64" s="10"/>
      <c r="R64" s="10"/>
      <c r="S64" s="10"/>
      <c r="T64" s="10"/>
      <c r="AA64" s="118"/>
      <c r="AB64" s="119" t="s">
        <v>279</v>
      </c>
      <c r="AC64" s="121"/>
      <c r="AD64" s="115">
        <v>2</v>
      </c>
      <c r="AE64" s="127">
        <f t="shared" si="2"/>
        <v>5.714285714285714</v>
      </c>
    </row>
    <row r="65" spans="2:31" ht="22.5" customHeight="1">
      <c r="B65" s="27"/>
      <c r="F65" s="20"/>
      <c r="G65" s="21"/>
      <c r="H65" s="18"/>
      <c r="L65" s="7"/>
      <c r="M65" s="25"/>
      <c r="N65" s="25"/>
      <c r="O65" s="27"/>
      <c r="Q65" s="10"/>
      <c r="R65" s="10"/>
      <c r="S65" s="10"/>
      <c r="T65" s="10"/>
      <c r="AA65" s="118"/>
      <c r="AB65" s="119" t="s">
        <v>280</v>
      </c>
      <c r="AC65" s="121"/>
      <c r="AD65" s="115">
        <v>15</v>
      </c>
      <c r="AE65" s="127">
        <f t="shared" si="2"/>
        <v>42.857142857142854</v>
      </c>
    </row>
    <row r="66" spans="2:31" ht="22.5" customHeight="1">
      <c r="B66" s="27"/>
      <c r="F66" s="20"/>
      <c r="G66" s="21"/>
      <c r="H66" s="18"/>
      <c r="L66" s="7"/>
      <c r="M66" s="25"/>
      <c r="N66" s="25"/>
      <c r="O66" s="27"/>
      <c r="Q66" s="10"/>
      <c r="R66" s="10"/>
      <c r="S66" s="10"/>
      <c r="T66" s="10"/>
      <c r="AA66" s="118"/>
      <c r="AB66" s="119" t="s">
        <v>281</v>
      </c>
      <c r="AC66" s="121"/>
      <c r="AD66" s="115">
        <v>1</v>
      </c>
      <c r="AE66" s="127">
        <f t="shared" si="2"/>
        <v>2.857142857142857</v>
      </c>
    </row>
    <row r="67" spans="2:31" ht="22.5" customHeight="1">
      <c r="B67" s="27"/>
      <c r="F67" s="20"/>
      <c r="G67" s="21"/>
      <c r="H67" s="18"/>
      <c r="L67" s="7"/>
      <c r="M67" s="25"/>
      <c r="N67" s="25"/>
      <c r="O67" s="27"/>
      <c r="Q67" s="10"/>
      <c r="R67" s="10"/>
      <c r="S67" s="10"/>
      <c r="T67" s="10"/>
      <c r="AA67" s="118"/>
      <c r="AB67" s="119" t="s">
        <v>282</v>
      </c>
      <c r="AC67" s="121"/>
      <c r="AD67" s="115">
        <v>11</v>
      </c>
      <c r="AE67" s="127">
        <f t="shared" si="2"/>
        <v>31.428571428571427</v>
      </c>
    </row>
    <row r="68" spans="2:31" ht="22.5" customHeight="1">
      <c r="B68" s="27"/>
      <c r="F68" s="20"/>
      <c r="G68" s="21"/>
      <c r="H68" s="18"/>
      <c r="L68" s="7"/>
      <c r="M68" s="25"/>
      <c r="N68" s="25"/>
      <c r="O68" s="27"/>
      <c r="Q68" s="10"/>
      <c r="R68" s="10"/>
      <c r="S68" s="10"/>
      <c r="T68" s="10"/>
      <c r="AA68" s="118"/>
      <c r="AB68" s="119" t="s">
        <v>283</v>
      </c>
      <c r="AC68" s="121"/>
      <c r="AD68" s="115">
        <v>1</v>
      </c>
      <c r="AE68" s="127">
        <f t="shared" si="2"/>
        <v>2.857142857142857</v>
      </c>
    </row>
    <row r="69" spans="2:31" ht="22.5" customHeight="1">
      <c r="B69" s="27"/>
      <c r="F69" s="20"/>
      <c r="G69" s="21"/>
      <c r="H69" s="18"/>
      <c r="L69" s="7"/>
      <c r="M69" s="25"/>
      <c r="N69" s="25"/>
      <c r="O69" s="27"/>
      <c r="Q69" s="10"/>
      <c r="R69" s="10"/>
      <c r="S69" s="10"/>
      <c r="T69" s="10"/>
      <c r="AA69" s="123"/>
      <c r="AB69" s="124" t="s">
        <v>293</v>
      </c>
      <c r="AC69" s="125"/>
      <c r="AD69" s="126">
        <f>SUM(AD63:AD68)</f>
        <v>35</v>
      </c>
      <c r="AE69" s="128"/>
    </row>
    <row r="70" spans="2:20" ht="22.5" customHeight="1">
      <c r="B70" s="27"/>
      <c r="F70" s="20"/>
      <c r="G70" s="21"/>
      <c r="H70" s="18"/>
      <c r="L70" s="7"/>
      <c r="M70" s="25"/>
      <c r="N70" s="25"/>
      <c r="O70" s="27"/>
      <c r="Q70" s="10"/>
      <c r="R70" s="10"/>
      <c r="S70" s="10"/>
      <c r="T70" s="10"/>
    </row>
    <row r="71" spans="2:27" ht="22.5" customHeight="1">
      <c r="B71" s="27"/>
      <c r="F71" s="20"/>
      <c r="G71" s="21"/>
      <c r="H71" s="18"/>
      <c r="L71" s="7"/>
      <c r="M71" s="25"/>
      <c r="N71" s="25"/>
      <c r="O71" s="27"/>
      <c r="Q71" s="10"/>
      <c r="R71" s="10"/>
      <c r="S71" s="10"/>
      <c r="T71" s="10"/>
      <c r="AA71" s="13" t="s">
        <v>289</v>
      </c>
    </row>
    <row r="72" spans="2:31" ht="22.5" customHeight="1">
      <c r="B72" s="27"/>
      <c r="F72" s="20"/>
      <c r="G72" s="21"/>
      <c r="H72" s="18"/>
      <c r="L72" s="7"/>
      <c r="M72" s="25"/>
      <c r="N72" s="25"/>
      <c r="O72" s="27"/>
      <c r="Q72" s="10"/>
      <c r="R72" s="10"/>
      <c r="S72" s="10"/>
      <c r="T72" s="10"/>
      <c r="AA72" s="110" t="s">
        <v>0</v>
      </c>
      <c r="AB72" s="111"/>
      <c r="AC72" s="112"/>
      <c r="AD72" s="114" t="s">
        <v>291</v>
      </c>
      <c r="AE72" s="114" t="s">
        <v>292</v>
      </c>
    </row>
    <row r="73" spans="2:31" ht="22.5" customHeight="1">
      <c r="B73" s="27"/>
      <c r="F73" s="20"/>
      <c r="G73" s="21"/>
      <c r="H73" s="18"/>
      <c r="L73" s="7"/>
      <c r="M73" s="25"/>
      <c r="N73" s="25"/>
      <c r="O73" s="27"/>
      <c r="Q73" s="10"/>
      <c r="R73" s="10"/>
      <c r="S73" s="10"/>
      <c r="T73" s="10"/>
      <c r="AA73" s="118"/>
      <c r="AB73" s="119" t="s">
        <v>284</v>
      </c>
      <c r="AC73" s="47"/>
      <c r="AD73" s="132">
        <v>1</v>
      </c>
      <c r="AE73" s="127">
        <f>AD73/$AD$77*100</f>
        <v>16.666666666666664</v>
      </c>
    </row>
    <row r="74" spans="2:31" ht="22.5" customHeight="1">
      <c r="B74" s="27"/>
      <c r="F74" s="20"/>
      <c r="G74" s="21"/>
      <c r="H74" s="18"/>
      <c r="L74" s="7"/>
      <c r="M74" s="25"/>
      <c r="N74" s="25"/>
      <c r="O74" s="27"/>
      <c r="Q74" s="10"/>
      <c r="R74" s="10"/>
      <c r="S74" s="10"/>
      <c r="T74" s="10"/>
      <c r="AA74" s="118"/>
      <c r="AB74" s="119" t="s">
        <v>285</v>
      </c>
      <c r="AC74" s="47"/>
      <c r="AD74" s="132">
        <v>2</v>
      </c>
      <c r="AE74" s="127">
        <f>AD74/$AD$77*100</f>
        <v>33.33333333333333</v>
      </c>
    </row>
    <row r="75" spans="2:31" ht="22.5" customHeight="1">
      <c r="B75" s="27"/>
      <c r="F75" s="20"/>
      <c r="G75" s="21"/>
      <c r="H75" s="18"/>
      <c r="L75" s="7"/>
      <c r="M75" s="25"/>
      <c r="N75" s="25"/>
      <c r="O75" s="27"/>
      <c r="Q75" s="10"/>
      <c r="R75" s="10"/>
      <c r="S75" s="10"/>
      <c r="T75" s="10"/>
      <c r="AA75" s="118"/>
      <c r="AB75" s="119" t="s">
        <v>286</v>
      </c>
      <c r="AC75" s="47"/>
      <c r="AD75" s="132">
        <v>1</v>
      </c>
      <c r="AE75" s="127">
        <f>AD75/$AD$77*100</f>
        <v>16.666666666666664</v>
      </c>
    </row>
    <row r="76" spans="2:31" ht="22.5" customHeight="1">
      <c r="B76" s="27"/>
      <c r="F76" s="20"/>
      <c r="G76" s="21"/>
      <c r="H76" s="18"/>
      <c r="L76" s="7"/>
      <c r="M76" s="25"/>
      <c r="N76" s="25"/>
      <c r="O76" s="27"/>
      <c r="Q76" s="10"/>
      <c r="R76" s="10"/>
      <c r="S76" s="10"/>
      <c r="T76" s="10"/>
      <c r="AA76" s="118"/>
      <c r="AB76" s="119" t="s">
        <v>287</v>
      </c>
      <c r="AC76" s="47"/>
      <c r="AD76" s="132">
        <v>2</v>
      </c>
      <c r="AE76" s="127">
        <f>AD76/$AD$77*100</f>
        <v>33.33333333333333</v>
      </c>
    </row>
    <row r="77" spans="2:31" ht="22.5" customHeight="1">
      <c r="B77" s="27"/>
      <c r="F77" s="20"/>
      <c r="G77" s="21"/>
      <c r="H77" s="18"/>
      <c r="L77" s="7"/>
      <c r="M77" s="25"/>
      <c r="N77" s="25"/>
      <c r="O77" s="27"/>
      <c r="Q77" s="10"/>
      <c r="R77" s="10"/>
      <c r="S77" s="10"/>
      <c r="T77" s="10"/>
      <c r="AA77" s="123"/>
      <c r="AB77" s="124" t="s">
        <v>293</v>
      </c>
      <c r="AC77" s="111"/>
      <c r="AD77" s="126">
        <f>SUM(AD73:AD76)</f>
        <v>6</v>
      </c>
      <c r="AE77" s="128"/>
    </row>
    <row r="78" spans="2:20" ht="22.5" customHeight="1">
      <c r="B78" s="27"/>
      <c r="F78" s="20"/>
      <c r="G78" s="21"/>
      <c r="H78" s="18"/>
      <c r="L78" s="7"/>
      <c r="M78" s="25"/>
      <c r="N78" s="25"/>
      <c r="O78" s="27"/>
      <c r="Q78" s="10"/>
      <c r="R78" s="10"/>
      <c r="S78" s="10"/>
      <c r="T78" s="10"/>
    </row>
    <row r="79" spans="2:20" ht="22.5" customHeight="1">
      <c r="B79" s="27"/>
      <c r="F79" s="20"/>
      <c r="G79" s="22"/>
      <c r="H79" s="18"/>
      <c r="L79" s="7"/>
      <c r="M79" s="25"/>
      <c r="N79" s="25"/>
      <c r="O79" s="27"/>
      <c r="Q79" s="10"/>
      <c r="R79" s="10"/>
      <c r="S79" s="10"/>
      <c r="T79" s="10"/>
    </row>
    <row r="80" spans="2:20" ht="22.5" customHeight="1">
      <c r="B80" s="27"/>
      <c r="F80" s="20"/>
      <c r="G80" s="22"/>
      <c r="H80" s="18"/>
      <c r="L80" s="7"/>
      <c r="M80" s="25"/>
      <c r="N80" s="25"/>
      <c r="O80" s="27"/>
      <c r="Q80" s="10"/>
      <c r="R80" s="10"/>
      <c r="S80" s="10"/>
      <c r="T80" s="10"/>
    </row>
    <row r="81" spans="2:20" ht="22.5" customHeight="1">
      <c r="B81" s="27"/>
      <c r="F81" s="20"/>
      <c r="G81" s="22"/>
      <c r="H81" s="18"/>
      <c r="L81" s="7"/>
      <c r="M81" s="25"/>
      <c r="N81" s="25"/>
      <c r="O81" s="27"/>
      <c r="Q81" s="10"/>
      <c r="R81" s="10"/>
      <c r="S81" s="10"/>
      <c r="T81" s="10"/>
    </row>
    <row r="82" spans="2:20" ht="22.5" customHeight="1">
      <c r="B82" s="27"/>
      <c r="F82" s="20"/>
      <c r="G82" s="22"/>
      <c r="H82" s="18"/>
      <c r="L82" s="7"/>
      <c r="O82" s="27"/>
      <c r="Q82" s="10"/>
      <c r="R82" s="10"/>
      <c r="S82" s="10"/>
      <c r="T82" s="10"/>
    </row>
    <row r="83" spans="2:20" ht="22.5" customHeight="1">
      <c r="B83" s="27"/>
      <c r="F83" s="20"/>
      <c r="G83" s="22"/>
      <c r="H83" s="18"/>
      <c r="O83" s="27"/>
      <c r="Q83" s="10"/>
      <c r="R83" s="10"/>
      <c r="S83" s="10"/>
      <c r="T83" s="10"/>
    </row>
    <row r="84" spans="2:20" ht="22.5" customHeight="1">
      <c r="B84" s="27"/>
      <c r="F84" s="20"/>
      <c r="G84" s="22"/>
      <c r="H84" s="18"/>
      <c r="O84" s="27"/>
      <c r="Q84" s="10"/>
      <c r="R84" s="10"/>
      <c r="S84" s="10"/>
      <c r="T84" s="10"/>
    </row>
    <row r="85" spans="2:20" ht="22.5" customHeight="1">
      <c r="B85" s="27"/>
      <c r="F85" s="20"/>
      <c r="G85" s="22"/>
      <c r="H85" s="18"/>
      <c r="O85" s="27"/>
      <c r="Q85" s="10"/>
      <c r="R85" s="10"/>
      <c r="S85" s="10"/>
      <c r="T85" s="10"/>
    </row>
    <row r="86" spans="2:20" ht="22.5" customHeight="1">
      <c r="B86" s="27"/>
      <c r="F86" s="20"/>
      <c r="G86" s="22"/>
      <c r="H86" s="18"/>
      <c r="O86" s="27"/>
      <c r="Q86" s="10"/>
      <c r="R86" s="10"/>
      <c r="S86" s="10"/>
      <c r="T86" s="10"/>
    </row>
    <row r="87" spans="2:15" ht="22.5" customHeight="1">
      <c r="B87" s="27"/>
      <c r="H87" s="18"/>
      <c r="O87" s="27"/>
    </row>
    <row r="88" spans="2:15" ht="22.5" customHeight="1">
      <c r="B88" s="27"/>
      <c r="H88" s="18"/>
      <c r="O88" s="27"/>
    </row>
    <row r="89" spans="8:15" ht="22.5" customHeight="1">
      <c r="H89" s="18"/>
      <c r="O89" s="27"/>
    </row>
    <row r="90" spans="8:15" ht="22.5" customHeight="1">
      <c r="H90" s="18"/>
      <c r="O90" s="27"/>
    </row>
    <row r="91" ht="22.5" customHeight="1">
      <c r="O91" s="27"/>
    </row>
    <row r="92" ht="22.5" customHeight="1">
      <c r="O92" s="27"/>
    </row>
    <row r="93" ht="22.5" customHeight="1">
      <c r="O93" s="27"/>
    </row>
    <row r="94" ht="22.5" customHeight="1">
      <c r="O94" s="27"/>
    </row>
    <row r="95" ht="22.5" customHeight="1">
      <c r="O95" s="27"/>
    </row>
    <row r="96" ht="22.5" customHeight="1">
      <c r="O96" s="27"/>
    </row>
    <row r="97" ht="22.5" customHeight="1">
      <c r="O97" s="27"/>
    </row>
    <row r="98" ht="22.5" customHeight="1">
      <c r="O98" s="27"/>
    </row>
    <row r="99" ht="22.5" customHeight="1">
      <c r="O99" s="27"/>
    </row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</sheetData>
  <sheetProtection/>
  <autoFilter ref="A4:AZ52"/>
  <mergeCells count="10">
    <mergeCell ref="I2:M2"/>
    <mergeCell ref="U2:V2"/>
    <mergeCell ref="U3:V3"/>
    <mergeCell ref="Q2:T2"/>
    <mergeCell ref="F2:H2"/>
    <mergeCell ref="O2:P2"/>
    <mergeCell ref="I3:J3"/>
    <mergeCell ref="Q3:R3"/>
    <mergeCell ref="S3:T3"/>
    <mergeCell ref="M3:N3"/>
  </mergeCells>
  <dataValidations count="12">
    <dataValidation type="list" allowBlank="1" showInputMessage="1" showErrorMessage="1" sqref="AD77 AD69 AD63:AD67 H42:H51 H56:H90 H18">
      <formula1>Rail_Height_mm</formula1>
    </dataValidation>
    <dataValidation type="list" allowBlank="1" showInputMessage="1" showErrorMessage="1" sqref="AE69 I60:I91">
      <formula1>Post_length_ft</formula1>
    </dataValidation>
    <dataValidation type="list" allowBlank="1" showInputMessage="1" showErrorMessage="1" sqref="O60:O99">
      <formula1>Blockout_size_ft</formula1>
    </dataValidation>
    <dataValidation type="list" allowBlank="1" showInputMessage="1" showErrorMessage="1" sqref="W5:W59">
      <formula1>Test_Vehicle</formula1>
    </dataValidation>
    <dataValidation type="list" allowBlank="1" showInputMessage="1" showErrorMessage="1" sqref="P5:P59">
      <formula1>Blockout_material</formula1>
    </dataValidation>
    <dataValidation type="list" allowBlank="1" showInputMessage="1" showErrorMessage="1" sqref="E2">
      <formula1>#REF!</formula1>
    </dataValidation>
    <dataValidation type="list" allowBlank="1" showInputMessage="1" showErrorMessage="1" sqref="K60:K61">
      <formula1>Post_size_ft</formula1>
    </dataValidation>
    <dataValidation type="list" allowBlank="1" showInputMessage="1" showErrorMessage="1" sqref="M60:N81">
      <formula1>Post_Spacing_ft</formula1>
    </dataValidation>
    <dataValidation type="list" allowBlank="1" showInputMessage="1" showErrorMessage="1" sqref="L5:L82">
      <formula1>Post_materail</formula1>
    </dataValidation>
    <dataValidation type="list" allowBlank="1" showInputMessage="1" showErrorMessage="1" sqref="B5:B88">
      <formula1>Gaurdrail</formula1>
    </dataValidation>
    <dataValidation type="list" allowBlank="1" showInputMessage="1" showErrorMessage="1" sqref="C5:C59">
      <formula1>Test_Agency</formula1>
    </dataValidation>
    <dataValidation type="list" allowBlank="1" showInputMessage="1" showErrorMessage="1" sqref="E5:E59">
      <formula1>Year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49"/>
  <sheetViews>
    <sheetView zoomScalePageLayoutView="0" workbookViewId="0" topLeftCell="D1">
      <pane ySplit="1" topLeftCell="A2" activePane="bottomLeft" state="frozen"/>
      <selection pane="topLeft" activeCell="B1" sqref="B1"/>
      <selection pane="bottomLeft" activeCell="S14" sqref="S14"/>
    </sheetView>
  </sheetViews>
  <sheetFormatPr defaultColWidth="9.140625" defaultRowHeight="15"/>
  <cols>
    <col min="1" max="1" width="1.28515625" style="1" customWidth="1"/>
    <col min="2" max="2" width="18.421875" style="1" bestFit="1" customWidth="1"/>
    <col min="3" max="3" width="15.57421875" style="54" bestFit="1" customWidth="1"/>
    <col min="4" max="4" width="5.00390625" style="1" bestFit="1" customWidth="1"/>
    <col min="5" max="5" width="6.421875" style="55" customWidth="1"/>
    <col min="6" max="6" width="4.7109375" style="5" bestFit="1" customWidth="1"/>
    <col min="7" max="7" width="7.00390625" style="5" customWidth="1"/>
    <col min="8" max="8" width="5.00390625" style="5" bestFit="1" customWidth="1"/>
    <col min="9" max="9" width="13.7109375" style="1" customWidth="1"/>
    <col min="10" max="10" width="4.57421875" style="1" customWidth="1"/>
    <col min="11" max="11" width="4.57421875" style="1" bestFit="1" customWidth="1"/>
    <col min="12" max="12" width="5.57421875" style="1" bestFit="1" customWidth="1"/>
    <col min="13" max="13" width="5.00390625" style="23" bestFit="1" customWidth="1"/>
    <col min="14" max="14" width="5.57421875" style="1" customWidth="1"/>
    <col min="15" max="15" width="14.57421875" style="5" customWidth="1"/>
    <col min="16" max="16" width="12.00390625" style="5" bestFit="1" customWidth="1"/>
    <col min="17" max="17" width="15.421875" style="1" customWidth="1"/>
    <col min="18" max="18" width="12.00390625" style="5" bestFit="1" customWidth="1"/>
    <col min="19" max="19" width="8.57421875" style="56" bestFit="1" customWidth="1"/>
    <col min="20" max="20" width="7.00390625" style="5" bestFit="1" customWidth="1"/>
    <col min="21" max="22" width="27.140625" style="1" bestFit="1" customWidth="1"/>
    <col min="23" max="28" width="9.140625" style="1" customWidth="1"/>
    <col min="29" max="29" width="5.00390625" style="1" bestFit="1" customWidth="1"/>
    <col min="30" max="30" width="5.421875" style="1" bestFit="1" customWidth="1"/>
    <col min="31" max="31" width="5.57421875" style="1" bestFit="1" customWidth="1"/>
    <col min="32" max="32" width="2.421875" style="1" bestFit="1" customWidth="1"/>
    <col min="33" max="16384" width="9.140625" style="1" customWidth="1"/>
  </cols>
  <sheetData>
    <row r="1" spans="2:12" ht="39">
      <c r="B1" s="315" t="s">
        <v>288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2:24" ht="15.75" thickBot="1">
      <c r="B2" s="23">
        <f>COLUMN()</f>
        <v>2</v>
      </c>
      <c r="C2" s="23">
        <f>COLUMN()</f>
        <v>3</v>
      </c>
      <c r="D2" s="23">
        <f>COLUMN()</f>
        <v>4</v>
      </c>
      <c r="E2" s="23">
        <f>COLUMN()</f>
        <v>5</v>
      </c>
      <c r="F2" s="23">
        <f>COLUMN()</f>
        <v>6</v>
      </c>
      <c r="G2" s="23">
        <f>COLUMN()</f>
        <v>7</v>
      </c>
      <c r="H2" s="23">
        <f>COLUMN()</f>
        <v>8</v>
      </c>
      <c r="I2" s="23">
        <f>COLUMN()</f>
        <v>9</v>
      </c>
      <c r="J2" s="23">
        <f>COLUMN()</f>
        <v>10</v>
      </c>
      <c r="K2" s="23">
        <f>COLUMN()</f>
        <v>11</v>
      </c>
      <c r="L2" s="23">
        <f>COLUMN()</f>
        <v>12</v>
      </c>
      <c r="M2" s="23">
        <f>COLUMN()</f>
        <v>13</v>
      </c>
      <c r="N2" s="23">
        <f>COLUMN()</f>
        <v>14</v>
      </c>
      <c r="O2" s="23">
        <f>COLUMN()</f>
        <v>15</v>
      </c>
      <c r="P2" s="23">
        <f>COLUMN()</f>
        <v>16</v>
      </c>
      <c r="Q2" s="23">
        <f>COLUMN()</f>
        <v>17</v>
      </c>
      <c r="R2" s="23">
        <f>COLUMN()</f>
        <v>18</v>
      </c>
      <c r="S2" s="23">
        <f>COLUMN()</f>
        <v>19</v>
      </c>
      <c r="T2" s="23">
        <f>COLUMN()</f>
        <v>20</v>
      </c>
      <c r="U2" s="23">
        <f>COLUMN()</f>
        <v>21</v>
      </c>
      <c r="V2" s="23">
        <f>COLUMN()</f>
        <v>22</v>
      </c>
      <c r="W2" s="23">
        <f>COLUMN()</f>
        <v>23</v>
      </c>
      <c r="X2" s="23">
        <f>COLUMN()</f>
        <v>24</v>
      </c>
    </row>
    <row r="3" spans="2:24" s="4" customFormat="1" ht="15.75" thickBot="1">
      <c r="B3" s="93" t="s">
        <v>45</v>
      </c>
      <c r="C3" s="239" t="s">
        <v>34</v>
      </c>
      <c r="D3" s="237" t="s">
        <v>43</v>
      </c>
      <c r="E3" s="316" t="s">
        <v>0</v>
      </c>
      <c r="F3" s="317"/>
      <c r="G3" s="317"/>
      <c r="H3" s="318"/>
      <c r="I3" s="319" t="s">
        <v>103</v>
      </c>
      <c r="J3" s="320"/>
      <c r="K3" s="320"/>
      <c r="L3" s="320"/>
      <c r="M3" s="320"/>
      <c r="N3" s="321"/>
      <c r="O3" s="322" t="s">
        <v>41</v>
      </c>
      <c r="P3" s="323"/>
      <c r="Q3" s="245" t="s">
        <v>104</v>
      </c>
      <c r="R3" s="324" t="s">
        <v>42</v>
      </c>
      <c r="S3" s="325"/>
      <c r="T3" s="326"/>
      <c r="U3" s="327" t="s">
        <v>2</v>
      </c>
      <c r="V3" s="328"/>
      <c r="W3" s="329" t="s">
        <v>60</v>
      </c>
      <c r="X3" s="330"/>
    </row>
    <row r="4" spans="2:24" ht="15.75" thickBot="1">
      <c r="B4" s="75"/>
      <c r="C4" s="244"/>
      <c r="D4" s="76"/>
      <c r="E4" s="331" t="s">
        <v>294</v>
      </c>
      <c r="F4" s="332"/>
      <c r="G4" s="333" t="s">
        <v>295</v>
      </c>
      <c r="H4" s="334"/>
      <c r="I4" s="335" t="s">
        <v>294</v>
      </c>
      <c r="J4" s="336"/>
      <c r="K4" s="336"/>
      <c r="L4" s="337"/>
      <c r="M4" s="338" t="s">
        <v>295</v>
      </c>
      <c r="N4" s="339"/>
      <c r="O4" s="79" t="s">
        <v>294</v>
      </c>
      <c r="P4" s="68" t="s">
        <v>295</v>
      </c>
      <c r="Q4" s="244"/>
      <c r="R4" s="250" t="s">
        <v>294</v>
      </c>
      <c r="S4" s="340" t="s">
        <v>295</v>
      </c>
      <c r="T4" s="341"/>
      <c r="U4" s="251" t="s">
        <v>294</v>
      </c>
      <c r="V4" s="76" t="s">
        <v>295</v>
      </c>
      <c r="W4" s="75"/>
      <c r="X4" s="76"/>
    </row>
    <row r="5" spans="2:25" ht="15">
      <c r="B5" s="69" t="s">
        <v>50</v>
      </c>
      <c r="C5" s="240" t="s">
        <v>35</v>
      </c>
      <c r="D5" s="238">
        <v>1994</v>
      </c>
      <c r="E5" s="66">
        <v>21.7</v>
      </c>
      <c r="F5" s="58" t="s">
        <v>48</v>
      </c>
      <c r="G5" s="87">
        <v>550</v>
      </c>
      <c r="H5" s="88" t="s">
        <v>40</v>
      </c>
      <c r="I5" s="253" t="s">
        <v>257</v>
      </c>
      <c r="J5" s="82" t="s">
        <v>102</v>
      </c>
      <c r="K5" s="83">
        <f>M5/25.4/12</f>
        <v>3.1036745406824147</v>
      </c>
      <c r="L5" s="247" t="s">
        <v>49</v>
      </c>
      <c r="M5" s="84">
        <v>946</v>
      </c>
      <c r="N5" s="85" t="s">
        <v>226</v>
      </c>
      <c r="O5" s="105" t="s">
        <v>299</v>
      </c>
      <c r="P5" s="88" t="s">
        <v>116</v>
      </c>
      <c r="Q5" s="57" t="s">
        <v>54</v>
      </c>
      <c r="R5" s="77" t="s">
        <v>307</v>
      </c>
      <c r="S5" s="95">
        <v>476.25</v>
      </c>
      <c r="T5" s="96" t="s">
        <v>40</v>
      </c>
      <c r="U5" s="108" t="s">
        <v>90</v>
      </c>
      <c r="V5" s="109" t="s">
        <v>113</v>
      </c>
      <c r="W5" s="246" t="s">
        <v>61</v>
      </c>
      <c r="X5" s="238"/>
      <c r="Y5" s="3"/>
    </row>
    <row r="6" spans="2:25" ht="15">
      <c r="B6" s="69"/>
      <c r="C6" s="240"/>
      <c r="D6" s="238">
        <v>1995</v>
      </c>
      <c r="E6" s="66">
        <v>27</v>
      </c>
      <c r="F6" s="58" t="s">
        <v>48</v>
      </c>
      <c r="G6" s="89">
        <v>686</v>
      </c>
      <c r="H6" s="65" t="s">
        <v>40</v>
      </c>
      <c r="I6" s="71" t="s">
        <v>259</v>
      </c>
      <c r="J6" s="86" t="s">
        <v>102</v>
      </c>
      <c r="K6" s="72">
        <f>3+1/12</f>
        <v>3.0833333333333335</v>
      </c>
      <c r="L6" s="248" t="s">
        <v>49</v>
      </c>
      <c r="M6" s="73">
        <f>K6*25.4*12</f>
        <v>939.8</v>
      </c>
      <c r="N6" s="74" t="s">
        <v>226</v>
      </c>
      <c r="O6" s="106" t="s">
        <v>300</v>
      </c>
      <c r="P6" s="65" t="s">
        <v>197</v>
      </c>
      <c r="Q6" s="57" t="s">
        <v>8</v>
      </c>
      <c r="R6" s="77" t="s">
        <v>308</v>
      </c>
      <c r="S6" s="97">
        <v>953</v>
      </c>
      <c r="T6" s="92" t="s">
        <v>40</v>
      </c>
      <c r="U6" s="94" t="s">
        <v>327</v>
      </c>
      <c r="V6" s="101" t="s">
        <v>326</v>
      </c>
      <c r="W6" s="246"/>
      <c r="X6" s="238"/>
      <c r="Y6" s="3"/>
    </row>
    <row r="7" spans="2:25" ht="15">
      <c r="B7" s="69" t="s">
        <v>44</v>
      </c>
      <c r="C7" s="240" t="s">
        <v>36</v>
      </c>
      <c r="D7" s="238">
        <v>1996</v>
      </c>
      <c r="E7" s="66">
        <f>G7/25.4</f>
        <v>27.141732283464567</v>
      </c>
      <c r="F7" s="58" t="s">
        <v>48</v>
      </c>
      <c r="G7" s="90">
        <v>689.4</v>
      </c>
      <c r="H7" s="65" t="s">
        <v>40</v>
      </c>
      <c r="I7" s="71" t="s">
        <v>304</v>
      </c>
      <c r="J7" s="86" t="s">
        <v>102</v>
      </c>
      <c r="K7" s="72">
        <f>M7/25.4/12</f>
        <v>3.5433070866141736</v>
      </c>
      <c r="L7" s="248" t="s">
        <v>49</v>
      </c>
      <c r="M7" s="73">
        <v>1080</v>
      </c>
      <c r="N7" s="74" t="s">
        <v>226</v>
      </c>
      <c r="O7" s="107" t="s">
        <v>301</v>
      </c>
      <c r="P7" s="103" t="s">
        <v>231</v>
      </c>
      <c r="Q7" s="57" t="s">
        <v>55</v>
      </c>
      <c r="R7" s="77" t="s">
        <v>309</v>
      </c>
      <c r="S7" s="97">
        <v>946</v>
      </c>
      <c r="T7" s="92" t="s">
        <v>40</v>
      </c>
      <c r="U7" s="69" t="s">
        <v>310</v>
      </c>
      <c r="V7" s="102" t="s">
        <v>200</v>
      </c>
      <c r="W7" s="246" t="s">
        <v>62</v>
      </c>
      <c r="X7" s="238"/>
      <c r="Y7" s="3"/>
    </row>
    <row r="8" spans="2:25" ht="15">
      <c r="B8" s="69" t="s">
        <v>51</v>
      </c>
      <c r="C8" s="240" t="s">
        <v>233</v>
      </c>
      <c r="D8" s="238">
        <v>1997</v>
      </c>
      <c r="E8" s="66">
        <v>27.6</v>
      </c>
      <c r="F8" s="58" t="s">
        <v>48</v>
      </c>
      <c r="G8" s="90">
        <v>702</v>
      </c>
      <c r="H8" s="65" t="s">
        <v>40</v>
      </c>
      <c r="I8" s="71" t="s">
        <v>122</v>
      </c>
      <c r="J8" s="86" t="s">
        <v>102</v>
      </c>
      <c r="K8" s="72">
        <f aca="true" t="shared" si="0" ref="K8:K17">M8/25.4/12</f>
        <v>4.416666666666666</v>
      </c>
      <c r="L8" s="248" t="s">
        <v>49</v>
      </c>
      <c r="M8" s="73">
        <v>1346.1999999999998</v>
      </c>
      <c r="N8" s="74" t="s">
        <v>226</v>
      </c>
      <c r="O8" s="107" t="s">
        <v>57</v>
      </c>
      <c r="P8" s="103" t="s">
        <v>117</v>
      </c>
      <c r="Q8" s="57" t="s">
        <v>75</v>
      </c>
      <c r="R8" s="78" t="s">
        <v>6</v>
      </c>
      <c r="S8" s="97">
        <v>1900</v>
      </c>
      <c r="T8" s="92" t="s">
        <v>40</v>
      </c>
      <c r="U8" s="69" t="s">
        <v>313</v>
      </c>
      <c r="V8" s="102" t="s">
        <v>234</v>
      </c>
      <c r="W8" s="69"/>
      <c r="X8" s="238"/>
      <c r="Y8" s="3"/>
    </row>
    <row r="9" spans="2:25" ht="15">
      <c r="B9" s="69" t="s">
        <v>52</v>
      </c>
      <c r="C9" s="241" t="s">
        <v>67</v>
      </c>
      <c r="D9" s="238">
        <v>1998</v>
      </c>
      <c r="E9" s="66">
        <v>27.8</v>
      </c>
      <c r="F9" s="58" t="s">
        <v>48</v>
      </c>
      <c r="G9" s="90">
        <v>705</v>
      </c>
      <c r="H9" s="65" t="s">
        <v>40</v>
      </c>
      <c r="I9" s="71" t="s">
        <v>305</v>
      </c>
      <c r="J9" s="86" t="s">
        <v>102</v>
      </c>
      <c r="K9" s="72">
        <f t="shared" si="0"/>
        <v>4.875</v>
      </c>
      <c r="L9" s="248" t="s">
        <v>49</v>
      </c>
      <c r="M9" s="73">
        <v>1485.8999999999999</v>
      </c>
      <c r="N9" s="74" t="s">
        <v>226</v>
      </c>
      <c r="O9" s="107" t="s">
        <v>252</v>
      </c>
      <c r="P9" s="103" t="s">
        <v>251</v>
      </c>
      <c r="Q9" s="57" t="s">
        <v>176</v>
      </c>
      <c r="R9" s="78" t="s">
        <v>6</v>
      </c>
      <c r="S9" s="97">
        <v>1905</v>
      </c>
      <c r="T9" s="92" t="s">
        <v>40</v>
      </c>
      <c r="U9" s="69" t="s">
        <v>166</v>
      </c>
      <c r="V9" s="102" t="s">
        <v>164</v>
      </c>
      <c r="W9" s="69"/>
      <c r="X9" s="238"/>
      <c r="Y9" s="3"/>
    </row>
    <row r="10" spans="2:25" ht="15">
      <c r="B10" s="69" t="s">
        <v>98</v>
      </c>
      <c r="C10" s="241" t="s">
        <v>87</v>
      </c>
      <c r="D10" s="238">
        <v>1999</v>
      </c>
      <c r="E10" s="66">
        <v>27.8</v>
      </c>
      <c r="F10" s="58" t="s">
        <v>48</v>
      </c>
      <c r="G10" s="89">
        <v>706</v>
      </c>
      <c r="H10" s="65" t="s">
        <v>40</v>
      </c>
      <c r="I10" s="71" t="s">
        <v>172</v>
      </c>
      <c r="J10" s="86" t="s">
        <v>102</v>
      </c>
      <c r="K10" s="72">
        <f t="shared" si="0"/>
        <v>5.2493438320209975</v>
      </c>
      <c r="L10" s="248" t="s">
        <v>49</v>
      </c>
      <c r="M10" s="73">
        <v>1600</v>
      </c>
      <c r="N10" s="74" t="s">
        <v>226</v>
      </c>
      <c r="O10" s="107" t="s">
        <v>302</v>
      </c>
      <c r="P10" s="103" t="s">
        <v>230</v>
      </c>
      <c r="Q10" s="1" t="s">
        <v>177</v>
      </c>
      <c r="R10" s="78" t="s">
        <v>198</v>
      </c>
      <c r="S10" s="98">
        <v>2000</v>
      </c>
      <c r="T10" s="65" t="s">
        <v>40</v>
      </c>
      <c r="U10" s="69" t="s">
        <v>314</v>
      </c>
      <c r="V10" s="102" t="s">
        <v>107</v>
      </c>
      <c r="W10" s="69"/>
      <c r="X10" s="238"/>
      <c r="Y10" s="3"/>
    </row>
    <row r="11" spans="2:25" ht="15">
      <c r="B11" s="69" t="s">
        <v>244</v>
      </c>
      <c r="C11" s="240"/>
      <c r="D11" s="238">
        <v>2000</v>
      </c>
      <c r="E11" s="64">
        <f>G11/25.4</f>
        <v>27.99212598425197</v>
      </c>
      <c r="F11" s="58" t="s">
        <v>48</v>
      </c>
      <c r="G11" s="90">
        <v>711</v>
      </c>
      <c r="H11" s="65" t="s">
        <v>40</v>
      </c>
      <c r="I11" s="71" t="s">
        <v>123</v>
      </c>
      <c r="J11" s="86" t="s">
        <v>102</v>
      </c>
      <c r="K11" s="72">
        <f t="shared" si="0"/>
        <v>5.333333333333333</v>
      </c>
      <c r="L11" s="248" t="s">
        <v>49</v>
      </c>
      <c r="M11" s="73">
        <v>1625.6</v>
      </c>
      <c r="N11" s="74" t="s">
        <v>226</v>
      </c>
      <c r="O11" s="107" t="s">
        <v>68</v>
      </c>
      <c r="P11" s="104" t="s">
        <v>131</v>
      </c>
      <c r="Q11" s="1" t="s">
        <v>178</v>
      </c>
      <c r="R11" s="77" t="s">
        <v>128</v>
      </c>
      <c r="S11" s="98">
        <v>2134</v>
      </c>
      <c r="T11" s="65" t="s">
        <v>40</v>
      </c>
      <c r="U11" s="69" t="s">
        <v>169</v>
      </c>
      <c r="V11" s="101" t="s">
        <v>114</v>
      </c>
      <c r="W11" s="69"/>
      <c r="X11" s="238"/>
      <c r="Y11" s="3"/>
    </row>
    <row r="12" spans="2:25" ht="15">
      <c r="B12" s="69"/>
      <c r="C12" s="240"/>
      <c r="D12" s="238">
        <v>2001</v>
      </c>
      <c r="E12" s="64">
        <f>G12/25.4</f>
        <v>28.000000000000004</v>
      </c>
      <c r="F12" s="58" t="s">
        <v>48</v>
      </c>
      <c r="G12" s="90">
        <v>711.2</v>
      </c>
      <c r="H12" s="65" t="s">
        <v>40</v>
      </c>
      <c r="I12" s="71" t="s">
        <v>123</v>
      </c>
      <c r="J12" s="86" t="s">
        <v>102</v>
      </c>
      <c r="K12" s="72">
        <f t="shared" si="0"/>
        <v>5.331364829396326</v>
      </c>
      <c r="L12" s="248" t="s">
        <v>49</v>
      </c>
      <c r="M12" s="73">
        <v>1625</v>
      </c>
      <c r="N12" s="74" t="s">
        <v>226</v>
      </c>
      <c r="O12" s="107" t="s">
        <v>303</v>
      </c>
      <c r="P12" s="104" t="s">
        <v>132</v>
      </c>
      <c r="Q12" s="1" t="s">
        <v>196</v>
      </c>
      <c r="R12" s="78" t="s">
        <v>20</v>
      </c>
      <c r="S12" s="97">
        <v>3810</v>
      </c>
      <c r="T12" s="92" t="s">
        <v>40</v>
      </c>
      <c r="U12" s="69" t="s">
        <v>170</v>
      </c>
      <c r="V12" s="102" t="s">
        <v>115</v>
      </c>
      <c r="W12" s="69"/>
      <c r="X12" s="238"/>
      <c r="Y12" s="3"/>
    </row>
    <row r="13" spans="2:31" ht="15">
      <c r="B13" s="69"/>
      <c r="C13" s="240"/>
      <c r="D13" s="238">
        <v>2002</v>
      </c>
      <c r="E13" s="64">
        <f>G13/25.4</f>
        <v>28.661417322834648</v>
      </c>
      <c r="F13" s="58" t="s">
        <v>48</v>
      </c>
      <c r="G13" s="90">
        <v>728</v>
      </c>
      <c r="H13" s="65" t="s">
        <v>40</v>
      </c>
      <c r="I13" s="71" t="s">
        <v>124</v>
      </c>
      <c r="J13" s="86" t="s">
        <v>102</v>
      </c>
      <c r="K13" s="72">
        <f t="shared" si="0"/>
        <v>5.5</v>
      </c>
      <c r="L13" s="248" t="s">
        <v>49</v>
      </c>
      <c r="M13" s="73">
        <v>1676.3999999999999</v>
      </c>
      <c r="N13" s="74" t="s">
        <v>226</v>
      </c>
      <c r="O13" s="107" t="s">
        <v>265</v>
      </c>
      <c r="P13" s="104" t="s">
        <v>325</v>
      </c>
      <c r="R13" s="77" t="s">
        <v>96</v>
      </c>
      <c r="S13" s="97">
        <v>2500</v>
      </c>
      <c r="T13" s="92" t="s">
        <v>40</v>
      </c>
      <c r="U13" s="69" t="s">
        <v>170</v>
      </c>
      <c r="V13" s="102" t="s">
        <v>174</v>
      </c>
      <c r="W13" s="69"/>
      <c r="X13" s="238"/>
      <c r="AE13" s="54"/>
    </row>
    <row r="14" spans="2:31" ht="15">
      <c r="B14" s="69"/>
      <c r="C14" s="240"/>
      <c r="D14" s="238">
        <v>2003</v>
      </c>
      <c r="E14" s="66">
        <v>28.7</v>
      </c>
      <c r="F14" s="58" t="s">
        <v>48</v>
      </c>
      <c r="G14" s="89">
        <v>730</v>
      </c>
      <c r="H14" s="65" t="s">
        <v>40</v>
      </c>
      <c r="I14" s="71" t="s">
        <v>245</v>
      </c>
      <c r="J14" s="86" t="s">
        <v>102</v>
      </c>
      <c r="K14" s="72">
        <f t="shared" si="0"/>
        <v>5.751312335958006</v>
      </c>
      <c r="L14" s="248" t="s">
        <v>49</v>
      </c>
      <c r="M14" s="70">
        <v>1753</v>
      </c>
      <c r="N14" s="74" t="s">
        <v>226</v>
      </c>
      <c r="O14" s="78" t="s">
        <v>163</v>
      </c>
      <c r="P14" s="259" t="s">
        <v>312</v>
      </c>
      <c r="R14" s="77" t="s">
        <v>191</v>
      </c>
      <c r="S14" s="98">
        <v>2743</v>
      </c>
      <c r="T14" s="65" t="s">
        <v>40</v>
      </c>
      <c r="U14" s="69" t="s">
        <v>315</v>
      </c>
      <c r="V14" s="102" t="s">
        <v>171</v>
      </c>
      <c r="W14" s="69"/>
      <c r="X14" s="238"/>
      <c r="AE14" s="54"/>
    </row>
    <row r="15" spans="2:31" ht="15">
      <c r="B15" s="69"/>
      <c r="C15" s="240"/>
      <c r="D15" s="238">
        <v>2004</v>
      </c>
      <c r="E15" s="66">
        <v>29</v>
      </c>
      <c r="F15" s="58" t="s">
        <v>48</v>
      </c>
      <c r="G15" s="90">
        <v>737</v>
      </c>
      <c r="H15" s="65" t="s">
        <v>40</v>
      </c>
      <c r="I15" s="71" t="s">
        <v>195</v>
      </c>
      <c r="J15" s="86" t="s">
        <v>102</v>
      </c>
      <c r="K15" s="72">
        <f t="shared" si="0"/>
        <v>5.905511811023622</v>
      </c>
      <c r="L15" s="248" t="s">
        <v>49</v>
      </c>
      <c r="M15" s="70">
        <v>1800</v>
      </c>
      <c r="N15" s="74" t="s">
        <v>226</v>
      </c>
      <c r="O15" s="107" t="s">
        <v>76</v>
      </c>
      <c r="P15" s="65" t="s">
        <v>228</v>
      </c>
      <c r="R15" s="77" t="s">
        <v>258</v>
      </c>
      <c r="S15" s="98">
        <f>25*25.4*12</f>
        <v>7620</v>
      </c>
      <c r="T15" s="65" t="s">
        <v>40</v>
      </c>
      <c r="U15" s="94" t="s">
        <v>15</v>
      </c>
      <c r="V15" s="101" t="s">
        <v>108</v>
      </c>
      <c r="W15" s="69"/>
      <c r="X15" s="238"/>
      <c r="AE15" s="54"/>
    </row>
    <row r="16" spans="2:31" ht="15">
      <c r="B16" s="69"/>
      <c r="C16" s="240"/>
      <c r="D16" s="238">
        <v>2005</v>
      </c>
      <c r="E16" s="66">
        <f>G16/25.4</f>
        <v>30.78740157480315</v>
      </c>
      <c r="F16" s="58" t="s">
        <v>48</v>
      </c>
      <c r="G16" s="90">
        <v>782</v>
      </c>
      <c r="H16" s="65" t="s">
        <v>40</v>
      </c>
      <c r="I16" s="71" t="s">
        <v>125</v>
      </c>
      <c r="J16" s="86" t="s">
        <v>102</v>
      </c>
      <c r="K16" s="72">
        <f t="shared" si="0"/>
        <v>6</v>
      </c>
      <c r="L16" s="248" t="s">
        <v>49</v>
      </c>
      <c r="M16" s="73">
        <v>1828.8</v>
      </c>
      <c r="N16" s="74" t="s">
        <v>226</v>
      </c>
      <c r="O16" s="107" t="s">
        <v>56</v>
      </c>
      <c r="P16" s="65" t="s">
        <v>232</v>
      </c>
      <c r="R16" s="77" t="s">
        <v>258</v>
      </c>
      <c r="S16" s="98">
        <f>25*25.4*12</f>
        <v>7620</v>
      </c>
      <c r="T16" s="65" t="s">
        <v>40</v>
      </c>
      <c r="U16" s="94" t="s">
        <v>311</v>
      </c>
      <c r="V16" s="101" t="s">
        <v>109</v>
      </c>
      <c r="W16" s="69"/>
      <c r="X16" s="238"/>
      <c r="AE16" s="54"/>
    </row>
    <row r="17" spans="2:31" ht="15">
      <c r="B17" s="69"/>
      <c r="C17" s="240"/>
      <c r="D17" s="238">
        <v>2006</v>
      </c>
      <c r="E17" s="66">
        <v>31</v>
      </c>
      <c r="F17" s="58" t="s">
        <v>48</v>
      </c>
      <c r="G17" s="90">
        <v>787</v>
      </c>
      <c r="H17" s="65" t="s">
        <v>40</v>
      </c>
      <c r="I17" s="71" t="s">
        <v>125</v>
      </c>
      <c r="J17" s="86" t="s">
        <v>102</v>
      </c>
      <c r="K17" s="72">
        <f t="shared" si="0"/>
        <v>6.003937007874016</v>
      </c>
      <c r="L17" s="248" t="s">
        <v>49</v>
      </c>
      <c r="M17" s="73">
        <v>1830</v>
      </c>
      <c r="N17" s="74" t="s">
        <v>226</v>
      </c>
      <c r="O17" s="107" t="s">
        <v>56</v>
      </c>
      <c r="P17" s="65" t="s">
        <v>229</v>
      </c>
      <c r="R17" s="77"/>
      <c r="S17" s="98"/>
      <c r="T17" s="65"/>
      <c r="U17" s="94" t="s">
        <v>167</v>
      </c>
      <c r="V17" s="101" t="s">
        <v>165</v>
      </c>
      <c r="W17" s="69"/>
      <c r="X17" s="238"/>
      <c r="AE17" s="54"/>
    </row>
    <row r="18" spans="2:31" ht="15">
      <c r="B18" s="69"/>
      <c r="C18" s="240"/>
      <c r="D18" s="238">
        <v>2007</v>
      </c>
      <c r="E18" s="66">
        <v>31</v>
      </c>
      <c r="F18" s="58" t="s">
        <v>48</v>
      </c>
      <c r="G18" s="90">
        <v>788</v>
      </c>
      <c r="H18" s="65" t="s">
        <v>40</v>
      </c>
      <c r="I18" s="71" t="s">
        <v>126</v>
      </c>
      <c r="J18" s="86" t="s">
        <v>102</v>
      </c>
      <c r="K18" s="72">
        <f>M18/25.4/12</f>
        <v>6.25</v>
      </c>
      <c r="L18" s="248" t="s">
        <v>49</v>
      </c>
      <c r="M18" s="73">
        <v>1905</v>
      </c>
      <c r="N18" s="74" t="s">
        <v>226</v>
      </c>
      <c r="O18" s="107" t="s">
        <v>76</v>
      </c>
      <c r="P18" s="104" t="s">
        <v>242</v>
      </c>
      <c r="R18" s="77"/>
      <c r="S18" s="98"/>
      <c r="T18" s="65"/>
      <c r="U18" s="94" t="s">
        <v>253</v>
      </c>
      <c r="V18" s="101" t="s">
        <v>254</v>
      </c>
      <c r="W18" s="69"/>
      <c r="X18" s="238"/>
      <c r="AE18" s="54"/>
    </row>
    <row r="19" spans="2:31" ht="15">
      <c r="B19" s="69"/>
      <c r="C19" s="240"/>
      <c r="D19" s="238">
        <v>2008</v>
      </c>
      <c r="E19" s="66">
        <v>31</v>
      </c>
      <c r="F19" s="58" t="s">
        <v>48</v>
      </c>
      <c r="G19" s="90">
        <v>790</v>
      </c>
      <c r="H19" s="65" t="s">
        <v>40</v>
      </c>
      <c r="I19" s="71" t="s">
        <v>126</v>
      </c>
      <c r="J19" s="86" t="s">
        <v>102</v>
      </c>
      <c r="K19" s="72">
        <f>M19/25.4/12</f>
        <v>6.233595800524935</v>
      </c>
      <c r="L19" s="248" t="s">
        <v>49</v>
      </c>
      <c r="M19" s="70">
        <v>1900</v>
      </c>
      <c r="N19" s="74" t="s">
        <v>226</v>
      </c>
      <c r="O19" s="107" t="s">
        <v>76</v>
      </c>
      <c r="P19" s="104" t="s">
        <v>118</v>
      </c>
      <c r="R19" s="77"/>
      <c r="S19" s="98"/>
      <c r="T19" s="65"/>
      <c r="U19" s="94" t="s">
        <v>7</v>
      </c>
      <c r="V19" s="101" t="s">
        <v>110</v>
      </c>
      <c r="W19" s="69"/>
      <c r="X19" s="238"/>
      <c r="AE19" s="54"/>
    </row>
    <row r="20" spans="2:24" ht="15">
      <c r="B20" s="69"/>
      <c r="C20" s="240"/>
      <c r="D20" s="238"/>
      <c r="E20" s="66"/>
      <c r="F20" s="58"/>
      <c r="G20" s="90"/>
      <c r="H20" s="65"/>
      <c r="I20" s="71" t="s">
        <v>227</v>
      </c>
      <c r="J20" s="86" t="s">
        <v>102</v>
      </c>
      <c r="K20" s="72">
        <f aca="true" t="shared" si="1" ref="K20:K27">M20/25.4/12</f>
        <v>6.496062992125985</v>
      </c>
      <c r="L20" s="248" t="s">
        <v>49</v>
      </c>
      <c r="M20" s="70">
        <v>1980</v>
      </c>
      <c r="N20" s="74" t="s">
        <v>226</v>
      </c>
      <c r="O20" s="107" t="s">
        <v>56</v>
      </c>
      <c r="P20" s="104" t="s">
        <v>119</v>
      </c>
      <c r="R20" s="77"/>
      <c r="S20" s="98"/>
      <c r="T20" s="65"/>
      <c r="U20" s="94" t="s">
        <v>240</v>
      </c>
      <c r="V20" s="101" t="s">
        <v>241</v>
      </c>
      <c r="W20" s="69"/>
      <c r="X20" s="238"/>
    </row>
    <row r="21" spans="2:24" ht="15">
      <c r="B21" s="69"/>
      <c r="C21" s="240"/>
      <c r="D21" s="238">
        <v>2009</v>
      </c>
      <c r="E21" s="66">
        <v>31.6</v>
      </c>
      <c r="F21" s="58" t="s">
        <v>48</v>
      </c>
      <c r="G21" s="90">
        <v>804</v>
      </c>
      <c r="H21" s="65" t="s">
        <v>40</v>
      </c>
      <c r="I21" s="71" t="s">
        <v>227</v>
      </c>
      <c r="J21" s="86" t="s">
        <v>102</v>
      </c>
      <c r="K21" s="72">
        <f t="shared" si="1"/>
        <v>6.4993438320209975</v>
      </c>
      <c r="L21" s="248" t="s">
        <v>49</v>
      </c>
      <c r="M21" s="70">
        <v>1981</v>
      </c>
      <c r="N21" s="74" t="s">
        <v>226</v>
      </c>
      <c r="O21" s="107" t="s">
        <v>105</v>
      </c>
      <c r="P21" s="104" t="s">
        <v>120</v>
      </c>
      <c r="R21" s="77"/>
      <c r="S21" s="98"/>
      <c r="T21" s="65"/>
      <c r="U21" s="94" t="s">
        <v>316</v>
      </c>
      <c r="V21" s="101" t="s">
        <v>261</v>
      </c>
      <c r="W21" s="69"/>
      <c r="X21" s="238"/>
    </row>
    <row r="22" spans="2:24" ht="15">
      <c r="B22" s="69"/>
      <c r="C22" s="240"/>
      <c r="D22" s="238">
        <v>2010</v>
      </c>
      <c r="E22" s="64">
        <f>G22/25.4</f>
        <v>32.28346456692913</v>
      </c>
      <c r="F22" s="58" t="s">
        <v>48</v>
      </c>
      <c r="G22" s="90">
        <v>820</v>
      </c>
      <c r="H22" s="65" t="s">
        <v>40</v>
      </c>
      <c r="I22" s="71" t="s">
        <v>127</v>
      </c>
      <c r="J22" s="86" t="s">
        <v>102</v>
      </c>
      <c r="K22" s="72">
        <f t="shared" si="1"/>
        <v>6.750000000000001</v>
      </c>
      <c r="L22" s="248" t="s">
        <v>49</v>
      </c>
      <c r="M22" s="73">
        <v>2057.4</v>
      </c>
      <c r="N22" s="74" t="s">
        <v>226</v>
      </c>
      <c r="O22" s="107" t="s">
        <v>106</v>
      </c>
      <c r="P22" s="104" t="s">
        <v>121</v>
      </c>
      <c r="R22" s="77"/>
      <c r="S22" s="98"/>
      <c r="T22" s="65"/>
      <c r="U22" s="94" t="s">
        <v>317</v>
      </c>
      <c r="V22" s="101" t="s">
        <v>255</v>
      </c>
      <c r="W22" s="69"/>
      <c r="X22" s="238"/>
    </row>
    <row r="23" spans="2:24" ht="15">
      <c r="B23" s="69"/>
      <c r="C23" s="240"/>
      <c r="D23" s="238"/>
      <c r="E23" s="66">
        <v>32.6</v>
      </c>
      <c r="F23" s="58" t="s">
        <v>48</v>
      </c>
      <c r="G23" s="90">
        <v>829</v>
      </c>
      <c r="H23" s="65" t="s">
        <v>40</v>
      </c>
      <c r="I23" s="71" t="s">
        <v>127</v>
      </c>
      <c r="J23" s="86" t="s">
        <v>102</v>
      </c>
      <c r="K23" s="72">
        <f t="shared" si="1"/>
        <v>6.758530183727035</v>
      </c>
      <c r="L23" s="248" t="s">
        <v>49</v>
      </c>
      <c r="M23" s="73">
        <v>2060</v>
      </c>
      <c r="N23" s="74" t="s">
        <v>226</v>
      </c>
      <c r="O23" s="106" t="s">
        <v>63</v>
      </c>
      <c r="P23" s="65" t="s">
        <v>63</v>
      </c>
      <c r="R23" s="77"/>
      <c r="S23" s="98"/>
      <c r="T23" s="65"/>
      <c r="U23" s="94" t="s">
        <v>29</v>
      </c>
      <c r="V23" s="101" t="s">
        <v>111</v>
      </c>
      <c r="W23" s="69"/>
      <c r="X23" s="238"/>
    </row>
    <row r="24" spans="2:24" ht="15">
      <c r="B24" s="69"/>
      <c r="C24" s="242"/>
      <c r="D24" s="238"/>
      <c r="E24" s="66">
        <v>34</v>
      </c>
      <c r="F24" s="58" t="s">
        <v>48</v>
      </c>
      <c r="G24" s="90">
        <v>864</v>
      </c>
      <c r="H24" s="65" t="s">
        <v>40</v>
      </c>
      <c r="I24" s="71" t="s">
        <v>306</v>
      </c>
      <c r="J24" s="86" t="s">
        <v>102</v>
      </c>
      <c r="K24" s="72">
        <f t="shared" si="1"/>
        <v>6.770833333333333</v>
      </c>
      <c r="L24" s="248" t="s">
        <v>49</v>
      </c>
      <c r="M24" s="73">
        <v>2063.75</v>
      </c>
      <c r="N24" s="74" t="s">
        <v>226</v>
      </c>
      <c r="O24" s="106" t="s">
        <v>64</v>
      </c>
      <c r="P24" s="65" t="s">
        <v>64</v>
      </c>
      <c r="R24" s="77"/>
      <c r="S24" s="98"/>
      <c r="T24" s="65"/>
      <c r="U24" s="94" t="s">
        <v>168</v>
      </c>
      <c r="V24" s="101" t="s">
        <v>112</v>
      </c>
      <c r="W24" s="69"/>
      <c r="X24" s="238"/>
    </row>
    <row r="25" spans="2:24" ht="15">
      <c r="B25" s="69"/>
      <c r="C25" s="242"/>
      <c r="D25" s="238"/>
      <c r="E25" s="66">
        <v>39</v>
      </c>
      <c r="F25" s="58" t="s">
        <v>48</v>
      </c>
      <c r="G25" s="90">
        <v>991</v>
      </c>
      <c r="H25" s="65" t="s">
        <v>40</v>
      </c>
      <c r="I25" s="71" t="s">
        <v>128</v>
      </c>
      <c r="J25" s="86" t="s">
        <v>102</v>
      </c>
      <c r="K25" s="72">
        <f t="shared" si="1"/>
        <v>7.001312335958006</v>
      </c>
      <c r="L25" s="248" t="s">
        <v>49</v>
      </c>
      <c r="M25" s="73">
        <v>2134</v>
      </c>
      <c r="N25" s="74" t="s">
        <v>226</v>
      </c>
      <c r="O25" s="106" t="s">
        <v>71</v>
      </c>
      <c r="P25" s="65" t="s">
        <v>71</v>
      </c>
      <c r="R25" s="77"/>
      <c r="S25" s="98"/>
      <c r="T25" s="65"/>
      <c r="U25" s="69" t="s">
        <v>318</v>
      </c>
      <c r="V25" s="102" t="s">
        <v>175</v>
      </c>
      <c r="W25" s="69"/>
      <c r="X25" s="238"/>
    </row>
    <row r="26" spans="2:24" ht="15">
      <c r="B26" s="69"/>
      <c r="C26" s="242"/>
      <c r="D26" s="238"/>
      <c r="E26" s="64"/>
      <c r="F26" s="58"/>
      <c r="G26" s="90"/>
      <c r="H26" s="65"/>
      <c r="I26" s="71" t="s">
        <v>129</v>
      </c>
      <c r="J26" s="86" t="s">
        <v>102</v>
      </c>
      <c r="K26" s="72">
        <f t="shared" si="1"/>
        <v>8.500656167979004</v>
      </c>
      <c r="L26" s="248" t="s">
        <v>49</v>
      </c>
      <c r="M26" s="73">
        <v>2591.0000000000005</v>
      </c>
      <c r="N26" s="74" t="s">
        <v>226</v>
      </c>
      <c r="O26" s="77" t="s">
        <v>236</v>
      </c>
      <c r="P26" s="80" t="s">
        <v>236</v>
      </c>
      <c r="R26" s="77"/>
      <c r="S26" s="98"/>
      <c r="T26" s="65"/>
      <c r="U26" s="69" t="s">
        <v>319</v>
      </c>
      <c r="V26" s="102" t="s">
        <v>173</v>
      </c>
      <c r="W26" s="69"/>
      <c r="X26" s="238"/>
    </row>
    <row r="27" spans="2:24" ht="15">
      <c r="B27" s="69"/>
      <c r="C27" s="242"/>
      <c r="D27" s="240"/>
      <c r="E27" s="64"/>
      <c r="F27" s="58"/>
      <c r="G27" s="90"/>
      <c r="H27" s="65"/>
      <c r="I27" s="269" t="s">
        <v>191</v>
      </c>
      <c r="J27" s="86" t="s">
        <v>102</v>
      </c>
      <c r="K27" s="72">
        <f t="shared" si="1"/>
        <v>8.999343832020998</v>
      </c>
      <c r="L27" s="270" t="s">
        <v>49</v>
      </c>
      <c r="M27" s="70">
        <v>2743</v>
      </c>
      <c r="N27" s="74" t="s">
        <v>226</v>
      </c>
      <c r="O27" s="77"/>
      <c r="P27" s="80"/>
      <c r="Q27" s="53"/>
      <c r="R27" s="106"/>
      <c r="S27" s="98"/>
      <c r="T27" s="65"/>
      <c r="U27" s="94" t="s">
        <v>94</v>
      </c>
      <c r="V27" s="101" t="s">
        <v>94</v>
      </c>
      <c r="W27" s="69"/>
      <c r="X27" s="238"/>
    </row>
    <row r="28" spans="2:24" s="59" customFormat="1" ht="15.75" thickBot="1">
      <c r="B28" s="75"/>
      <c r="C28" s="243"/>
      <c r="D28" s="76"/>
      <c r="E28" s="67"/>
      <c r="F28" s="60"/>
      <c r="G28" s="91"/>
      <c r="H28" s="68"/>
      <c r="I28" s="254"/>
      <c r="J28" s="255"/>
      <c r="K28" s="256"/>
      <c r="L28" s="249"/>
      <c r="M28" s="61"/>
      <c r="N28" s="257"/>
      <c r="O28" s="79"/>
      <c r="P28" s="81"/>
      <c r="R28" s="79"/>
      <c r="S28" s="99"/>
      <c r="T28" s="68"/>
      <c r="U28" s="75" t="s">
        <v>9</v>
      </c>
      <c r="V28" s="100"/>
      <c r="W28" s="75"/>
      <c r="X28" s="76"/>
    </row>
    <row r="29" spans="3:20" ht="15">
      <c r="C29" s="1"/>
      <c r="E29" s="62"/>
      <c r="J29" s="54"/>
      <c r="T29" s="55"/>
    </row>
    <row r="30" spans="3:20" ht="15">
      <c r="C30" s="1"/>
      <c r="E30" s="62"/>
      <c r="J30" s="54"/>
      <c r="T30" s="55"/>
    </row>
    <row r="31" spans="3:20" ht="15">
      <c r="C31" s="1"/>
      <c r="E31" s="62"/>
      <c r="J31" s="54"/>
      <c r="T31" s="55"/>
    </row>
    <row r="32" spans="3:21" ht="15">
      <c r="C32" s="1"/>
      <c r="E32" s="62"/>
      <c r="J32" s="54"/>
      <c r="O32" s="58"/>
      <c r="T32" s="55"/>
      <c r="U32" s="1">
        <f>362/25.4</f>
        <v>14.25196850393701</v>
      </c>
    </row>
    <row r="33" spans="3:20" ht="15">
      <c r="C33" s="1"/>
      <c r="E33" s="62"/>
      <c r="J33" s="54"/>
      <c r="O33" s="258"/>
      <c r="T33" s="55"/>
    </row>
    <row r="34" spans="3:20" ht="15">
      <c r="C34" s="1"/>
      <c r="E34" s="62"/>
      <c r="J34" s="54"/>
      <c r="O34" s="58"/>
      <c r="T34" s="55"/>
    </row>
    <row r="35" spans="3:20" ht="15">
      <c r="C35" s="1"/>
      <c r="E35" s="62"/>
      <c r="J35" s="54"/>
      <c r="O35" s="58"/>
      <c r="T35" s="55"/>
    </row>
    <row r="36" spans="3:20" ht="15">
      <c r="C36" s="63"/>
      <c r="E36" s="62"/>
      <c r="J36" s="54"/>
      <c r="L36" s="63"/>
      <c r="T36" s="55"/>
    </row>
    <row r="37" spans="3:20" ht="15">
      <c r="C37" s="63"/>
      <c r="E37" s="62"/>
      <c r="L37" s="63"/>
      <c r="T37" s="55"/>
    </row>
    <row r="38" spans="3:20" ht="15">
      <c r="C38" s="63"/>
      <c r="E38" s="62"/>
      <c r="L38" s="63"/>
      <c r="T38" s="55"/>
    </row>
    <row r="39" spans="3:20" ht="15">
      <c r="C39" s="63"/>
      <c r="E39" s="62"/>
      <c r="T39" s="55"/>
    </row>
    <row r="40" spans="3:5" ht="15">
      <c r="C40" s="63"/>
      <c r="E40" s="62"/>
    </row>
    <row r="41" spans="3:5" ht="15">
      <c r="C41" s="63"/>
      <c r="E41" s="62"/>
    </row>
    <row r="42" spans="3:5" ht="15">
      <c r="C42" s="63"/>
      <c r="E42" s="62"/>
    </row>
    <row r="43" spans="3:5" ht="15">
      <c r="C43" s="63"/>
      <c r="E43" s="62"/>
    </row>
    <row r="44" spans="3:5" ht="15">
      <c r="C44" s="63"/>
      <c r="E44" s="62"/>
    </row>
    <row r="45" spans="3:5" ht="15">
      <c r="C45" s="63"/>
      <c r="E45" s="62"/>
    </row>
    <row r="46" ht="15">
      <c r="E46" s="62"/>
    </row>
    <row r="47" ht="15">
      <c r="E47" s="62"/>
    </row>
    <row r="48" ht="15">
      <c r="E48" s="62"/>
    </row>
    <row r="49" ht="15">
      <c r="E49" s="62"/>
    </row>
  </sheetData>
  <sheetProtection/>
  <mergeCells count="12">
    <mergeCell ref="W3:X3"/>
    <mergeCell ref="E4:F4"/>
    <mergeCell ref="G4:H4"/>
    <mergeCell ref="I4:L4"/>
    <mergeCell ref="M4:N4"/>
    <mergeCell ref="S4:T4"/>
    <mergeCell ref="B1:L1"/>
    <mergeCell ref="E3:H3"/>
    <mergeCell ref="I3:N3"/>
    <mergeCell ref="O3:P3"/>
    <mergeCell ref="R3:T3"/>
    <mergeCell ref="U3:V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Transportation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K-Kim</dc:creator>
  <cp:keywords/>
  <dc:description/>
  <cp:lastModifiedBy>k-kim</cp:lastModifiedBy>
  <cp:lastPrinted>2010-12-01T21:44:16Z</cp:lastPrinted>
  <dcterms:created xsi:type="dcterms:W3CDTF">2010-04-28T21:13:02Z</dcterms:created>
  <dcterms:modified xsi:type="dcterms:W3CDTF">2011-08-11T21:54:11Z</dcterms:modified>
  <cp:category/>
  <cp:version/>
  <cp:contentType/>
  <cp:contentStatus/>
</cp:coreProperties>
</file>