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namedSheetViews/namedSheetView1.xml" ContentType="application/vnd.ms-excel.namedsheetview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-sheil\Downloads\"/>
    </mc:Choice>
  </mc:AlternateContent>
  <xr:revisionPtr revIDLastSave="0" documentId="8_{9B3661EF-4D49-48D0-A2FD-7CA61E7AA0CF}" xr6:coauthVersionLast="47" xr6:coauthVersionMax="47" xr10:uidLastSave="{00000000-0000-0000-0000-000000000000}"/>
  <bookViews>
    <workbookView xWindow="-108" yWindow="-108" windowWidth="23256" windowHeight="14016" firstSheet="4" activeTab="4" xr2:uid="{00000000-000D-0000-FFFF-FFFF00000000}"/>
  </bookViews>
  <sheets>
    <sheet name="5-343 MASH (Phase 2)" sheetId="1" r:id="rId1"/>
    <sheet name="TO's Archived 230906" sheetId="5" state="hidden" r:id="rId2"/>
    <sheet name="TO's 5-343 &amp; 5-501" sheetId="6" r:id="rId3"/>
    <sheet name="5-501 (Phase 3)" sheetId="2" r:id="rId4"/>
    <sheet name="5-501 Project Priorities" sheetId="3" r:id="rId5"/>
    <sheet name="TAC Contact Info" sheetId="4" r:id="rId6"/>
  </sheets>
  <definedNames>
    <definedName name="_xlnm._FilterDatabase" localSheetId="0" hidden="1">'5-343 MASH (Phase 2)'!$A$3:$AE$32</definedName>
    <definedName name="_xlnm._FilterDatabase" localSheetId="3" hidden="1">'5-501 (Phase 3)'!$A$3:$S$33</definedName>
    <definedName name="_xlnm._FilterDatabase" localSheetId="5" hidden="1">'TAC Contact Info'!$B$6:$K$64</definedName>
    <definedName name="_xlnm._FilterDatabase" localSheetId="1" hidden="1">'TO''s Archived 230906'!$A$3:$U$54</definedName>
    <definedName name="query__22" localSheetId="2" hidden="1">'TO''s 5-343 &amp; 5-501'!$A$4:$U$58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6" l="1"/>
  <c r="N2" i="6" s="1"/>
  <c r="M3" i="6"/>
  <c r="F3" i="6"/>
  <c r="D3" i="6"/>
  <c r="N57" i="2"/>
  <c r="L57" i="2"/>
  <c r="F14" i="3"/>
  <c r="L2" i="5"/>
  <c r="K2" i="5"/>
  <c r="H2" i="5"/>
  <c r="D2" i="5"/>
  <c r="J38" i="2"/>
  <c r="J36" i="2"/>
  <c r="L45" i="2"/>
  <c r="N45" i="2"/>
  <c r="P45" i="2"/>
  <c r="R45" i="2"/>
  <c r="J45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H4" i="2"/>
  <c r="G4" i="2"/>
  <c r="J57" i="2"/>
  <c r="J61" i="2" s="1"/>
  <c r="P57" i="2"/>
  <c r="J58" i="2"/>
  <c r="L58" i="2" s="1"/>
  <c r="N58" i="2" s="1"/>
  <c r="P58" i="2" s="1"/>
  <c r="J55" i="2"/>
  <c r="L55" i="2" s="1"/>
  <c r="N55" i="2" s="1"/>
  <c r="P55" i="2" s="1"/>
  <c r="R55" i="2" s="1"/>
  <c r="J53" i="2"/>
  <c r="L53" i="2" s="1"/>
  <c r="N53" i="2" s="1"/>
  <c r="P53" i="2" s="1"/>
  <c r="R53" i="2" s="1"/>
  <c r="J50" i="2"/>
  <c r="L50" i="2" s="1"/>
  <c r="N50" i="2" s="1"/>
  <c r="P50" i="2" s="1"/>
  <c r="J48" i="2"/>
  <c r="L48" i="2" s="1"/>
  <c r="N48" i="2" s="1"/>
  <c r="P48" i="2" s="1"/>
  <c r="F46" i="3"/>
  <c r="F22" i="3"/>
  <c r="F65" i="2"/>
  <c r="I65" i="2" s="1"/>
  <c r="F64" i="2"/>
  <c r="F68" i="2"/>
  <c r="F67" i="2"/>
  <c r="I67" i="2" s="1"/>
  <c r="F66" i="2"/>
  <c r="I66" i="2" s="1"/>
  <c r="H9" i="1"/>
  <c r="H5" i="1"/>
  <c r="H18" i="1"/>
  <c r="H19" i="1"/>
  <c r="H17" i="1"/>
  <c r="H15" i="1"/>
  <c r="H16" i="1"/>
  <c r="H14" i="1"/>
  <c r="H10" i="1"/>
  <c r="H26" i="1"/>
  <c r="H28" i="1"/>
  <c r="H32" i="1"/>
  <c r="H31" i="1"/>
  <c r="H30" i="1"/>
  <c r="H29" i="1"/>
  <c r="H27" i="1"/>
  <c r="H25" i="1"/>
  <c r="H24" i="1"/>
  <c r="H23" i="1"/>
  <c r="H22" i="1"/>
  <c r="H21" i="1"/>
  <c r="H20" i="1"/>
  <c r="H13" i="1"/>
  <c r="H12" i="1"/>
  <c r="H11" i="1"/>
  <c r="H8" i="1"/>
  <c r="H7" i="1"/>
  <c r="H6" i="1"/>
  <c r="H4" i="1"/>
  <c r="R42" i="2"/>
  <c r="P42" i="2"/>
  <c r="N42" i="2"/>
  <c r="L42" i="2"/>
  <c r="J42" i="2"/>
  <c r="R40" i="2"/>
  <c r="P40" i="2"/>
  <c r="N40" i="2"/>
  <c r="L40" i="2"/>
  <c r="J40" i="2"/>
  <c r="R39" i="2"/>
  <c r="P39" i="2"/>
  <c r="N39" i="2"/>
  <c r="L39" i="2"/>
  <c r="J39" i="2"/>
  <c r="J46" i="2" s="1"/>
  <c r="L46" i="2" s="1"/>
  <c r="N46" i="2" s="1"/>
  <c r="P46" i="2" s="1"/>
  <c r="R46" i="2" s="1"/>
  <c r="R47" i="2" s="1"/>
  <c r="R38" i="2"/>
  <c r="P38" i="2"/>
  <c r="N38" i="2"/>
  <c r="L38" i="2"/>
  <c r="R37" i="2"/>
  <c r="P37" i="2"/>
  <c r="N37" i="2"/>
  <c r="L37" i="2"/>
  <c r="J37" i="2"/>
  <c r="R36" i="2"/>
  <c r="P36" i="2"/>
  <c r="N36" i="2"/>
  <c r="L36" i="2"/>
  <c r="R35" i="2"/>
  <c r="P35" i="2"/>
  <c r="N35" i="2"/>
  <c r="L35" i="2"/>
  <c r="J35" i="2"/>
  <c r="AE33" i="1"/>
  <c r="AE3" i="1" s="1"/>
  <c r="Y33" i="1"/>
  <c r="AD33" i="1"/>
  <c r="AC33" i="1"/>
  <c r="AB33" i="1"/>
  <c r="AA33" i="1"/>
  <c r="Z33" i="1"/>
  <c r="I37" i="1"/>
  <c r="W37" i="1"/>
  <c r="U37" i="1"/>
  <c r="S37" i="1"/>
  <c r="Q37" i="1"/>
  <c r="O37" i="1"/>
  <c r="M37" i="1"/>
  <c r="K37" i="1"/>
  <c r="W35" i="1"/>
  <c r="U35" i="1"/>
  <c r="S35" i="1"/>
  <c r="Q35" i="1"/>
  <c r="O35" i="1"/>
  <c r="M35" i="1"/>
  <c r="K35" i="1"/>
  <c r="I35" i="1"/>
  <c r="W42" i="1"/>
  <c r="W40" i="1"/>
  <c r="W39" i="1"/>
  <c r="U42" i="1"/>
  <c r="U40" i="1"/>
  <c r="U39" i="1"/>
  <c r="S42" i="1"/>
  <c r="S40" i="1"/>
  <c r="S39" i="1"/>
  <c r="Q42" i="1"/>
  <c r="Q40" i="1"/>
  <c r="Q39" i="1"/>
  <c r="M42" i="1"/>
  <c r="M40" i="1"/>
  <c r="M39" i="1"/>
  <c r="K42" i="1"/>
  <c r="K40" i="1"/>
  <c r="K39" i="1"/>
  <c r="I42" i="1"/>
  <c r="I40" i="1"/>
  <c r="I39" i="1"/>
  <c r="O42" i="1"/>
  <c r="O40" i="1"/>
  <c r="O39" i="1"/>
  <c r="I41" i="1"/>
  <c r="M41" i="1"/>
  <c r="U41" i="1"/>
  <c r="O41" i="1"/>
  <c r="Q41" i="1"/>
  <c r="W41" i="1"/>
  <c r="K41" i="1"/>
  <c r="S41" i="1"/>
  <c r="F47" i="3" l="1"/>
  <c r="F48" i="3"/>
  <c r="E40" i="2"/>
  <c r="F23" i="3"/>
  <c r="F25" i="3" s="1"/>
  <c r="R48" i="2"/>
  <c r="R49" i="2" s="1"/>
  <c r="J64" i="2"/>
  <c r="F40" i="2"/>
  <c r="R41" i="2"/>
  <c r="N41" i="2"/>
  <c r="F42" i="2"/>
  <c r="P41" i="2"/>
  <c r="L41" i="2"/>
  <c r="F39" i="2"/>
  <c r="J41" i="2"/>
  <c r="J65" i="2"/>
  <c r="J66" i="2" s="1"/>
  <c r="J67" i="2" s="1"/>
  <c r="H41" i="1"/>
  <c r="H39" i="1"/>
  <c r="H40" i="1"/>
  <c r="H42" i="1"/>
  <c r="S36" i="1"/>
  <c r="S38" i="1"/>
  <c r="K36" i="1"/>
  <c r="K38" i="1"/>
  <c r="W36" i="1"/>
  <c r="W38" i="1"/>
  <c r="Q36" i="1"/>
  <c r="Q38" i="1"/>
  <c r="O36" i="1"/>
  <c r="O38" i="1"/>
  <c r="U36" i="1"/>
  <c r="U38" i="1"/>
  <c r="M36" i="1"/>
  <c r="M38" i="1"/>
  <c r="I36" i="1"/>
  <c r="I38" i="1"/>
  <c r="H40" i="2" l="1"/>
  <c r="R50" i="2"/>
  <c r="R57" i="2"/>
  <c r="R58" i="2" s="1"/>
  <c r="F4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Mohamedali, Mustafa</author>
    <author>tc={D967FBCF-8F09-4A32-A484-8213F25DF057}</author>
  </authors>
  <commentList>
    <comment ref="G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Mohamedali, Mustafa:</t>
        </r>
        <r>
          <rPr>
            <sz val="9"/>
            <color indexed="81"/>
            <rFont val="Tahoma"/>
            <family val="2"/>
          </rPr>
          <t xml:space="preserve">
User flag to custom filter
</t>
        </r>
      </text>
    </comment>
    <comment ref="W3" authorId="0" shapeId="0" xr:uid="{16305E2C-CCF2-47AC-A0AC-DF2BB6485A32}">
      <text>
        <r>
          <rPr>
            <sz val="11"/>
            <color theme="1"/>
            <rFont val="Calibri"/>
            <family val="2"/>
            <scheme val="minor"/>
          </rPr>
          <t>Mohamedali, Mustafa:
2023 figures not included in calculations or summaries. See Phase 3 tab</t>
        </r>
      </text>
    </comment>
    <comment ref="C5" authorId="0" shapeId="0" xr:uid="{60163D97-ED7A-4E68-B48E-D251A07AD24F}">
      <text>
        <r>
          <rPr>
            <sz val="11"/>
            <color theme="1"/>
            <rFont val="Calibri"/>
            <family val="2"/>
            <scheme val="minor"/>
          </rPr>
          <t>Mohamedali, Mustafa:
See email 7/11/22 Mary McRae</t>
        </r>
      </text>
    </comment>
    <comment ref="V5" authorId="0" shapeId="0" xr:uid="{09B68EB5-0659-436E-93B0-5CEF9E8E7120}">
      <text>
        <r>
          <rPr>
            <sz val="11"/>
            <color theme="1"/>
            <rFont val="Calibri"/>
            <family val="2"/>
            <scheme val="minor"/>
          </rPr>
          <t>Mohamedali, Mustafa:
Per Mara email 8/23</t>
        </r>
      </text>
    </comment>
    <comment ref="S6" authorId="0" shapeId="0" xr:uid="{6567B8A6-BEE3-4C46-B7A0-A7A66CB8EAE2}">
      <text>
        <r>
          <rPr>
            <sz val="11"/>
            <color theme="1"/>
            <rFont val="Calibri"/>
            <family val="2"/>
            <scheme val="minor"/>
          </rPr>
          <t>Mohamedali, Mustafa:
Total transfer was $500k which included $50k per commitment plus $450k for supplementary studies.</t>
        </r>
      </text>
    </comment>
    <comment ref="U7" authorId="0" shapeId="0" xr:uid="{A3E62296-4CA5-4DB5-8479-4929FA16EC69}">
      <text>
        <r>
          <rPr>
            <sz val="11"/>
            <color theme="1"/>
            <rFont val="Calibri"/>
            <family val="2"/>
            <scheme val="minor"/>
          </rPr>
          <t>Mohamedali, Mustafa:
$90k obligated which includes $40k for a supplementary study</t>
        </r>
      </text>
    </comment>
    <comment ref="T9" authorId="0" shapeId="0" xr:uid="{898FD54D-250E-4343-A1EC-B64F93FE3FED}">
      <text>
        <r>
          <rPr>
            <sz val="11"/>
            <color theme="1"/>
            <rFont val="Calibri"/>
            <family val="2"/>
            <scheme val="minor"/>
          </rPr>
          <t>Mohamedali, Mustafa:
see Blowers email 4/27/22 fwd by Donahue 4/27/22
4/10/23 update: DelDOT transferred $25k out of the blue!</t>
        </r>
      </text>
    </comment>
    <comment ref="V9" authorId="0" shapeId="0" xr:uid="{29E0896B-24B3-4D89-A34B-CF984EBDFA42}">
      <text>
        <r>
          <rPr>
            <sz val="11"/>
            <color theme="1"/>
            <rFont val="Calibri"/>
            <family val="2"/>
            <scheme val="minor"/>
          </rPr>
          <t>Mohamedali, Mustafa:
see Blowers email 4/27 fwd by Donahue 4/27</t>
        </r>
      </text>
    </comment>
    <comment ref="V10" authorId="0" shapeId="0" xr:uid="{4F02BF44-78A9-4915-AF59-3E7D4016E64F}">
      <text>
        <r>
          <rPr>
            <sz val="11"/>
            <color theme="1"/>
            <rFont val="Calibri"/>
            <family val="2"/>
            <scheme val="minor"/>
          </rPr>
          <t>Mohamedali, Mustafa:
per Mara email 8/23</t>
        </r>
      </text>
    </comment>
    <comment ref="I1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Mohamedali, Mustafa:</t>
        </r>
        <r>
          <rPr>
            <sz val="9"/>
            <color indexed="81"/>
            <rFont val="Tahoma"/>
            <family val="2"/>
          </rPr>
          <t xml:space="preserve">
Not sure if this total obligated</t>
        </r>
      </text>
    </comment>
    <comment ref="M1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Mohamedali, Mustafa:</t>
        </r>
        <r>
          <rPr>
            <sz val="9"/>
            <color indexed="81"/>
            <rFont val="Tahoma"/>
            <family val="2"/>
          </rPr>
          <t xml:space="preserve">
Not sure if this is total obligated</t>
        </r>
      </text>
    </comment>
    <comment ref="V11" authorId="0" shapeId="0" xr:uid="{F8FAB449-19EC-4A8A-8367-79CCB819C0F1}">
      <text>
        <r>
          <rPr>
            <sz val="11"/>
            <color theme="1"/>
            <rFont val="Calibri"/>
            <family val="2"/>
            <scheme val="minor"/>
          </rPr>
          <t>Mohamedali, Mustafa:
Per Mara email 4/11</t>
        </r>
      </text>
    </comment>
    <comment ref="X13" authorId="0" shapeId="0" xr:uid="{CE6CE88B-B504-4CD5-A909-8B0DDDBA96BF}">
      <text>
        <r>
          <rPr>
            <sz val="11"/>
            <color theme="1"/>
            <rFont val="Calibri"/>
            <family val="2"/>
            <scheme val="minor"/>
          </rPr>
          <t>Mohamedali, Mustafa:
A $50k obligation from Iowa DOT was reversed - email Mara Kim 8/30/2022</t>
        </r>
      </text>
    </comment>
    <comment ref="V15" authorId="0" shapeId="0" xr:uid="{21A8872B-1A2C-46AE-B264-6FEBDA915DBC}">
      <text>
        <r>
          <rPr>
            <sz val="11"/>
            <color theme="1"/>
            <rFont val="Calibri"/>
            <family val="2"/>
            <scheme val="minor"/>
          </rPr>
          <t>Mohamedali, Mustafa:
per Mara email 7/26</t>
        </r>
      </text>
    </comment>
    <comment ref="V16" authorId="0" shapeId="0" xr:uid="{B160554C-696F-4E23-9859-17362C7E281A}">
      <text>
        <r>
          <rPr>
            <sz val="11"/>
            <color theme="1"/>
            <rFont val="Calibri"/>
            <family val="2"/>
            <scheme val="minor"/>
          </rPr>
          <t>Mohamedali, Mustafa:
Per Mara email 4/11</t>
        </r>
      </text>
    </comment>
    <comment ref="R17" authorId="0" shapeId="0" xr:uid="{406F7AAB-4B6D-4251-8B09-2C4FA762AF00}">
      <text>
        <r>
          <rPr>
            <sz val="11"/>
            <color theme="1"/>
            <rFont val="Calibri"/>
            <family val="2"/>
            <scheme val="minor"/>
          </rPr>
          <t>Mohamedali, Mustafa:
Includes 2019, I assume.</t>
        </r>
      </text>
    </comment>
    <comment ref="V17" authorId="0" shapeId="0" xr:uid="{187F98BF-0B32-47F8-96CD-EBB00D329ABD}">
      <text>
        <r>
          <rPr>
            <sz val="11"/>
            <color theme="1"/>
            <rFont val="Calibri"/>
            <family val="2"/>
            <scheme val="minor"/>
          </rPr>
          <t>Mohamedali, Mustafa:
See Mara email 7/20/22</t>
        </r>
      </text>
    </comment>
    <comment ref="V18" authorId="1" shapeId="0" xr:uid="{D967FBCF-8F09-4A32-A484-8213F25DF057}">
      <text>
        <t>[Threaded comment]
Your version of Excel allows you to read this threaded comment; however, any edits to it will get removed if the file is opened in a newer version of Excel. Learn more: https://go.microsoft.com/fwlink/?linkid=870924
Comment:
    Obligation expected soon per email JD 3/22</t>
      </text>
    </comment>
    <comment ref="S21" authorId="0" shapeId="0" xr:uid="{6013237B-64A9-4E3A-8817-D326D0162793}">
      <text>
        <r>
          <rPr>
            <sz val="11"/>
            <color theme="1"/>
            <rFont val="Calibri"/>
            <family val="2"/>
            <scheme val="minor"/>
          </rPr>
          <t>Mohamedali, Mustafa:
commitment possible--see email Julian Brad 4/11</t>
        </r>
      </text>
    </comment>
    <comment ref="T21" authorId="0" shapeId="0" xr:uid="{2FB9C188-1795-4537-94EF-8C6BB5766BDF}">
      <text>
        <r>
          <rPr>
            <sz val="11"/>
            <color theme="1"/>
            <rFont val="Calibri"/>
            <family val="2"/>
            <scheme val="minor"/>
          </rPr>
          <t>Mohamedali, Mustafa:
per Mara email 7/26</t>
        </r>
      </text>
    </comment>
    <comment ref="U21" authorId="0" shapeId="0" xr:uid="{BE0BE4C8-3AD6-42AA-A37A-162BBA044121}">
      <text>
        <r>
          <rPr>
            <sz val="11"/>
            <color theme="1"/>
            <rFont val="Calibri"/>
            <family val="2"/>
            <scheme val="minor"/>
          </rPr>
          <t>Mohamedali, Mustafa:
commitment possible--see email Julian Brad 4/11</t>
        </r>
      </text>
    </comment>
    <comment ref="V21" authorId="0" shapeId="0" xr:uid="{0EEDE841-1535-4621-A3AF-ADE194128827}">
      <text>
        <r>
          <rPr>
            <sz val="11"/>
            <color theme="1"/>
            <rFont val="Calibri"/>
            <family val="2"/>
            <scheme val="minor"/>
          </rPr>
          <t>Mohamedali, Mustafa:
per Mara email 7/26</t>
        </r>
      </text>
    </comment>
    <comment ref="V22" authorId="0" shapeId="0" xr:uid="{2A766298-DCB1-42D5-A728-2482CF53D5BC}">
      <text>
        <r>
          <rPr>
            <sz val="11"/>
            <color theme="1"/>
            <rFont val="Calibri"/>
            <family val="2"/>
            <scheme val="minor"/>
          </rPr>
          <t>Mohamedali, Mustafa:
See Michelle Lucas email 5/4/22
Transfer affected per Mara email 5/25/22</t>
        </r>
      </text>
    </comment>
    <comment ref="U24" authorId="0" shapeId="0" xr:uid="{B36888A9-8684-4449-AF37-915CFFC6CCC5}">
      <text>
        <r>
          <rPr>
            <sz val="11"/>
            <color theme="1"/>
            <rFont val="Calibri"/>
            <family val="2"/>
            <scheme val="minor"/>
          </rPr>
          <t>Mohamedali, Mustafa:
Check received 4/13 - Jon P</t>
        </r>
      </text>
    </comment>
    <comment ref="V26" authorId="0" shapeId="0" xr:uid="{9223EE6B-AF4E-4864-A39F-20CFE6761723}">
      <text>
        <r>
          <rPr>
            <sz val="11"/>
            <color theme="1"/>
            <rFont val="Calibri"/>
            <family val="2"/>
            <scheme val="minor"/>
          </rPr>
          <t>Mohamedali, Mustafa:
per Mara email 8/23</t>
        </r>
      </text>
    </comment>
    <comment ref="K2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Mohamedali, Mustafa:</t>
        </r>
        <r>
          <rPr>
            <sz val="9"/>
            <color indexed="81"/>
            <rFont val="Tahoma"/>
            <family val="2"/>
          </rPr>
          <t xml:space="preserve">
obligated but not committed on p/f site</t>
        </r>
      </text>
    </comment>
    <comment ref="U2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Mohamedali, Mustafa:</t>
        </r>
        <r>
          <rPr>
            <sz val="9"/>
            <color indexed="81"/>
            <rFont val="Tahoma"/>
            <family val="2"/>
          </rPr>
          <t xml:space="preserve">
obligated but not committed on p/f site</t>
        </r>
      </text>
    </comment>
    <comment ref="V29" authorId="0" shapeId="0" xr:uid="{4BCCA5EC-6C44-4E0E-A8BC-20D2308776D0}">
      <text>
        <r>
          <rPr>
            <sz val="11"/>
            <color theme="1"/>
            <rFont val="Calibri"/>
            <family val="2"/>
            <scheme val="minor"/>
          </rPr>
          <t>Mohamedali, Mustafa:
Per Mara email 4/6/22</t>
        </r>
      </text>
    </comment>
    <comment ref="P31" authorId="0" shapeId="0" xr:uid="{9B9FE739-8AD8-47FC-B824-F474C6E5E6CA}">
      <text>
        <r>
          <rPr>
            <sz val="11"/>
            <color theme="1"/>
            <rFont val="Calibri"/>
            <family val="2"/>
            <scheme val="minor"/>
          </rPr>
          <t>Mohamedali, Mustafa:
$75k obligated for 2019, 2020 and 2021 per Mara email 5/25/22</t>
        </r>
      </text>
    </comment>
    <comment ref="U32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Mohamedali, Mustafa:</t>
        </r>
        <r>
          <rPr>
            <sz val="9"/>
            <color indexed="81"/>
            <rFont val="Tahoma"/>
            <charset val="1"/>
          </rPr>
          <t xml:space="preserve">
Amount by check needed</t>
        </r>
      </text>
    </comment>
    <comment ref="W35" authorId="0" shapeId="0" xr:uid="{1BE2F56D-1A12-4E99-B349-0E5E3F3A09DC}">
      <text>
        <r>
          <rPr>
            <sz val="11"/>
            <color theme="1"/>
            <rFont val="Calibri"/>
            <family val="2"/>
            <scheme val="minor"/>
          </rPr>
          <t>Mohamedali, Mustafa:
2023 figures not included in calculations or summaries. See Phase 3 tab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Mohamedali, Mustafa</author>
    <author>tc={9034A441-637E-4921-BA1E-8E7FD3013A43}</author>
    <author>Moeckel, Tim</author>
  </authors>
  <commentList>
    <comment ref="I3" authorId="0" shapeId="0" xr:uid="{B5510DE0-FE8A-495A-B860-A49933D9F04D}">
      <text>
        <r>
          <rPr>
            <sz val="11"/>
            <color theme="1"/>
            <rFont val="Calibri"/>
            <family val="2"/>
            <scheme val="minor"/>
          </rPr>
          <t>Mohamedali, Mustafa:
Per TM email and state respondents:
C=Committed formally online
E=committed by Email
U=Undecided
N=Not participating
R=unResponsive</t>
        </r>
      </text>
    </comment>
    <comment ref="K3" authorId="1" shapeId="0" xr:uid="{9034A441-637E-4921-BA1E-8E7FD3013A43}">
      <text>
        <t>[Threaded comment]
Your version of Excel allows you to read this threaded comment; however, any edits to it will get removed if the file is opened in a newer version of Excel. Learn more: https://go.microsoft.com/fwlink/?linkid=870924
Comment:
    i = in process</t>
      </text>
    </comment>
    <comment ref="M4" authorId="2" shapeId="0" xr:uid="{A374F739-F9A4-419C-91DB-CEED5272CED8}">
      <text>
        <r>
          <rPr>
            <sz val="11"/>
            <color theme="1"/>
            <rFont val="Calibri"/>
            <family val="2"/>
            <scheme val="minor"/>
          </rPr>
          <t xml:space="preserve">Moeckel, Tim:
7/30/24: Mara sent e-mail notifying that Alabama obligated $65K funds for 2024. Alabama still has not posted its 2024 commitment on the TPF 5(501) website.
</t>
        </r>
      </text>
    </comment>
    <comment ref="K5" authorId="0" shapeId="0" xr:uid="{4725E3B8-59C6-45C4-855E-7F0FD47C047F}">
      <text>
        <r>
          <rPr>
            <sz val="11"/>
            <color theme="1"/>
            <rFont val="Calibri"/>
            <family val="2"/>
            <scheme val="minor"/>
          </rPr>
          <t>Mohamedali, Mustafa:
Obligated May 17. 2023</t>
        </r>
      </text>
    </comment>
    <comment ref="J7" authorId="0" shapeId="0" xr:uid="{F92E888D-434F-4A2F-A65C-744B1552B8E9}">
      <text>
        <r>
          <rPr>
            <sz val="11"/>
            <color theme="1"/>
            <rFont val="Calibri"/>
            <family val="2"/>
            <scheme val="minor"/>
          </rPr>
          <t xml:space="preserve">Mohamedali, Mustafa:
</t>
        </r>
      </text>
    </comment>
    <comment ref="J8" authorId="0" shapeId="0" xr:uid="{E9CCB99A-1200-446A-B0CB-C19C3E485125}">
      <text>
        <r>
          <rPr>
            <sz val="11"/>
            <color theme="1"/>
            <rFont val="Calibri"/>
            <family val="2"/>
            <scheme val="minor"/>
          </rPr>
          <t>Mohamedali, Mustafa:
5/18/23 - in addition CT has obligated $524,795 for supplemental project(s)</t>
        </r>
      </text>
    </comment>
    <comment ref="I9" authorId="0" shapeId="0" xr:uid="{607BC7AC-AA09-4039-AB5C-E546D4CC6931}">
      <text>
        <r>
          <rPr>
            <sz val="11"/>
            <color theme="1"/>
            <rFont val="Calibri"/>
            <family val="2"/>
            <scheme val="minor"/>
          </rPr>
          <t>Mohamedali, Mustafa:
Helped Nikki Johnson walk through and enter DellDOT commitment. She's awaiting director's approval for the 2024/25 commitments</t>
        </r>
      </text>
    </comment>
    <comment ref="K9" authorId="0" shapeId="0" xr:uid="{A2824228-E52D-403C-862F-BEADAE7B6096}">
      <text>
        <r>
          <rPr>
            <sz val="11"/>
            <color theme="1"/>
            <rFont val="Calibri"/>
            <family val="2"/>
            <scheme val="minor"/>
          </rPr>
          <t>Mohamedali, Mustafa:
Obligated 6/15/23</t>
        </r>
      </text>
    </comment>
    <comment ref="L9" authorId="2" shapeId="0" xr:uid="{731978A7-7089-4540-821C-06AF85BD7413}">
      <text>
        <r>
          <rPr>
            <sz val="11"/>
            <color theme="1"/>
            <rFont val="Calibri"/>
            <family val="2"/>
            <scheme val="minor"/>
          </rPr>
          <t xml:space="preserve">Moeckel, Tim:
7/19/23: Per TPF 5(501) pooled fund website, Delaware posted its 2024 commitment.
</t>
        </r>
      </text>
    </comment>
    <comment ref="M9" authorId="0" shapeId="0" xr:uid="{1BC5058E-7CA6-4918-9254-148F7FB303DA}">
      <text>
        <r>
          <rPr>
            <sz val="11"/>
            <color theme="1"/>
            <rFont val="Calibri"/>
            <family val="2"/>
            <scheme val="minor"/>
          </rPr>
          <t>Mohamedali, Mustafa:
Per Mara's email Aug 31, 2023</t>
        </r>
      </text>
    </comment>
    <comment ref="K10" authorId="0" shapeId="0" xr:uid="{EFD68E13-8684-44AD-9BD7-DBFF3530FE14}">
      <text>
        <r>
          <rPr>
            <sz val="11"/>
            <color theme="1"/>
            <rFont val="Calibri"/>
            <family val="2"/>
            <scheme val="minor"/>
          </rPr>
          <t>Mohamedali, Mustafa:
230720 FL's transfer is being processed by FHWA</t>
        </r>
      </text>
    </comment>
    <comment ref="I11" authorId="2" shapeId="0" xr:uid="{253AE80D-42B5-4127-AE79-065922CDB4B3}">
      <text>
        <r>
          <rPr>
            <sz val="11"/>
            <color theme="1"/>
            <rFont val="Calibri"/>
            <family val="2"/>
            <scheme val="minor"/>
          </rPr>
          <t>Moeckel, Tim:
changed status, I see that Idaho posted their commitment</t>
        </r>
      </text>
    </comment>
    <comment ref="I12" authorId="0" shapeId="0" xr:uid="{EC402B98-FE2C-4376-8DFD-A6D96225F1D4}">
      <text>
        <r>
          <rPr>
            <sz val="11"/>
            <color theme="1"/>
            <rFont val="Calibri"/>
            <family val="2"/>
            <scheme val="minor"/>
          </rPr>
          <t>Mohamedali, Mustafa:
See email 9/14 Megan Swanson
5/26/23: Commitments posted for all 5 years.</t>
        </r>
      </text>
    </comment>
    <comment ref="K12" authorId="0" shapeId="0" xr:uid="{76988203-8890-46FA-8AE9-8B9F0AFF787C}">
      <text>
        <r>
          <rPr>
            <sz val="11"/>
            <color theme="1"/>
            <rFont val="Calibri"/>
            <family val="2"/>
            <scheme val="minor"/>
          </rPr>
          <t>Mohamedali, Mustafa:
230719 FL's transfer is being processed by FHWA</t>
        </r>
      </text>
    </comment>
    <comment ref="K15" authorId="0" shapeId="0" xr:uid="{A159DC74-0BE0-4B21-8D75-6515D81B9597}">
      <text>
        <r>
          <rPr>
            <sz val="11"/>
            <color theme="1"/>
            <rFont val="Calibri"/>
            <family val="2"/>
            <scheme val="minor"/>
          </rPr>
          <t>Mohamedali, Mustafa:
Obligated 6/15/23</t>
        </r>
      </text>
    </comment>
    <comment ref="K18" authorId="0" shapeId="0" xr:uid="{A6469E9B-7649-42BA-8627-65CD955C4723}">
      <text>
        <r>
          <rPr>
            <sz val="11"/>
            <color theme="1"/>
            <rFont val="Calibri"/>
            <family val="2"/>
            <scheme val="minor"/>
          </rPr>
          <t>Mohamedali, Mustafa:
Obligated May 17, 2023</t>
        </r>
      </text>
    </comment>
    <comment ref="I21" authorId="0" shapeId="0" xr:uid="{47C84CC2-7180-4D9B-AA3F-E67B09161CCD}">
      <text>
        <r>
          <rPr>
            <sz val="11"/>
            <color theme="1"/>
            <rFont val="Calibri"/>
            <family val="2"/>
            <scheme val="minor"/>
          </rPr>
          <t>Mohamedali, Mustafa:
Email Brad.julian@dot.nm.gov NM DOT Jan 17</t>
        </r>
      </text>
    </comment>
    <comment ref="L26" authorId="2" shapeId="0" xr:uid="{0573B2B6-ED07-4156-86F6-96147BA9D90E}">
      <text>
        <r>
          <rPr>
            <sz val="11"/>
            <color theme="1"/>
            <rFont val="Calibri"/>
            <family val="2"/>
            <scheme val="minor"/>
          </rPr>
          <t>Moeckel, Tim:
7/19/23: Looked at Pooled Fund webpage and PA has posted its commitment for 2024 and 2025.</t>
        </r>
      </text>
    </comment>
    <comment ref="N26" authorId="2" shapeId="0" xr:uid="{AC4A8E68-1605-497F-BD58-EB1F1CED1A74}">
      <text>
        <r>
          <rPr>
            <sz val="11"/>
            <color theme="1"/>
            <rFont val="Calibri"/>
            <family val="2"/>
            <scheme val="minor"/>
          </rPr>
          <t>Moeckel, Tim:
7/19/23: Looked at Pooled Fund webpage and PA has posted its commitment for 2024 and 2025.</t>
        </r>
      </text>
    </comment>
    <comment ref="I28" authorId="0" shapeId="0" xr:uid="{6E97DDF9-FF7D-4E62-A981-D3D58E547B12}">
      <text>
        <r>
          <rPr>
            <sz val="11"/>
            <color theme="1"/>
            <rFont val="Calibri"/>
            <family val="2"/>
            <scheme val="minor"/>
          </rPr>
          <t>Mohamedali, Mustafa:
Per email 2/22/2023</t>
        </r>
      </text>
    </comment>
    <comment ref="K28" authorId="0" shapeId="0" xr:uid="{E1C81EDB-5FFB-4511-B4CF-6365CD738734}">
      <text>
        <r>
          <rPr>
            <sz val="11"/>
            <color theme="1"/>
            <rFont val="Calibri"/>
            <family val="2"/>
            <scheme val="minor"/>
          </rPr>
          <t>Mohamedali, Mustafa:
230720 funds transferred to FHWA per Pawel Polaczyk email</t>
        </r>
      </text>
    </comment>
    <comment ref="I33" authorId="0" shapeId="0" xr:uid="{EEE1CCC9-5AC3-4108-8D42-8BBC2E016504}">
      <text>
        <r>
          <rPr>
            <sz val="11"/>
            <color theme="1"/>
            <rFont val="Calibri"/>
            <family val="2"/>
            <scheme val="minor"/>
          </rPr>
          <t>Mohamedali, Mustafa:
Per email 9/6/22 WisDOT uses non SPR funds and apparently does not want to make a commitment online
Moeckel, Tim:
Per latest correspondence (9/7/22 Diane Gurtner WisDOT), It appears WisDOT research office will post commitment online so I'm changing WI Ph.3 status to "E" until their commitmenent is posted.
9/8/22 - Evelyn B called and I have added WisDOT to the commitment page and they have posted for all 5 years!</t>
        </r>
      </text>
    </comment>
    <comment ref="J57" authorId="0" shapeId="0" xr:uid="{EC5AC44E-D905-46AC-86BB-4D871F54D30F}">
      <text>
        <r>
          <rPr>
            <sz val="11"/>
            <color theme="1"/>
            <rFont val="Calibri"/>
            <family val="2"/>
            <scheme val="minor"/>
          </rPr>
          <t>Mohamedali, Mustafa:
In addition, for 2023 Jul-Dec, I would recommend a provision of about $400k for TPF5-343. This would bring the 2023 total to $600k approx.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FB8BB4E-FB46-436E-84AC-55EB08533B25}" odcFile="C:\Users\mohamem\Downloads\query (22).iqy" keepAlive="1" name="query (22)" type="5" refreshedVersion="8" minRefreshableVersion="3" saveData="1">
    <dbPr connection="Provider=Microsoft.Office.List.OLEDB.2.0;Data Source=&quot;&quot;;ApplicationName=Excel;Version=12.0.0.0" command="&lt;LIST&gt;&lt;VIEWGUID&gt;B3D9E020-D6F2-4480-BC80-FF12119E794E&lt;/VIEWGUID&gt;&lt;LISTNAME&gt;418a16cd-4252-4b28-b143-05f916848d8f&lt;/LISTNAME&gt;&lt;LISTWEB&gt;https://wsdot.sharepoint.com/teams/HQ-Research-Lean/_vti_bin&lt;/LISTWEB&gt;&lt;LISTSUBWEB&gt;&lt;/LISTSUBWEB&gt;&lt;ROOTFOLDER&gt;&lt;/ROOTFOLDER&gt;&lt;/LIST&gt;" commandType="5"/>
  </connection>
</connections>
</file>

<file path=xl/sharedStrings.xml><?xml version="1.0" encoding="utf-8"?>
<sst xmlns="http://schemas.openxmlformats.org/spreadsheetml/2006/main" count="2783" uniqueCount="930">
  <si>
    <t>TPF-5(343) MASH Pooled Fund:</t>
  </si>
  <si>
    <t>Committed vs Obligated Status</t>
  </si>
  <si>
    <t>v.230123</t>
  </si>
  <si>
    <t>Obligation status updated per Mara 1/23</t>
  </si>
  <si>
    <t>commitment amount in $1,000's</t>
  </si>
  <si>
    <t>y =</t>
  </si>
  <si>
    <t>obligated</t>
  </si>
  <si>
    <t>n =</t>
  </si>
  <si>
    <t>not obligated</t>
  </si>
  <si>
    <t>March 25, 2022 Snapshot</t>
  </si>
  <si>
    <t>Committed in 2022 and 2023 committed to TPF 5(343)</t>
  </si>
  <si>
    <t>Obligated in 2022 and committed for 2023 to TPF 5(343)</t>
  </si>
  <si>
    <t>Committed in 2022</t>
  </si>
  <si>
    <t>Obligated in 2022</t>
  </si>
  <si>
    <t>No 2022 commitment but otherwise ok</t>
  </si>
  <si>
    <t>No 2022 commitment and issue in at least one more year</t>
  </si>
  <si>
    <t>Phase 3 intention</t>
  </si>
  <si>
    <t>ID#</t>
  </si>
  <si>
    <t>Organization</t>
  </si>
  <si>
    <t>Technical Contact Name</t>
  </si>
  <si>
    <t>Funding Contact Name</t>
  </si>
  <si>
    <t>Contact Number</t>
  </si>
  <si>
    <t>Email Address</t>
  </si>
  <si>
    <t>Flag</t>
  </si>
  <si>
    <t>Tot/State</t>
  </si>
  <si>
    <t>Obl</t>
  </si>
  <si>
    <t>Alabama Department of Transportation</t>
  </si>
  <si>
    <t>Stan  Biddick</t>
  </si>
  <si>
    <t>Virgil  Clifton</t>
  </si>
  <si>
    <t>334-353-6944</t>
  </si>
  <si>
    <t>cliftonv@dot.state.al.us</t>
  </si>
  <si>
    <t>y</t>
  </si>
  <si>
    <t>Alaska Department of Transportation and Public Facilities</t>
  </si>
  <si>
    <t>Mary McRae</t>
  </si>
  <si>
    <t>Anna  Bosin</t>
  </si>
  <si>
    <t>(907)269-6208</t>
  </si>
  <si>
    <t>anna.bosin@alaska.gov</t>
  </si>
  <si>
    <t>X</t>
  </si>
  <si>
    <t>California Department of Transportation</t>
  </si>
  <si>
    <t>John  Jewell</t>
  </si>
  <si>
    <t>Sang  Le</t>
  </si>
  <si>
    <t>(916)701-3998</t>
  </si>
  <si>
    <t>sang.le@dot.ca.gov</t>
  </si>
  <si>
    <t>Colorado Department of Transportation</t>
  </si>
  <si>
    <t>Josh  Keith</t>
  </si>
  <si>
    <t>David  Reeves</t>
  </si>
  <si>
    <t>303-757-9518</t>
  </si>
  <si>
    <t>david.reeves@state.co.us</t>
  </si>
  <si>
    <t>Connecticut Department of Transportation</t>
  </si>
  <si>
    <t>David  Kilpatrick</t>
  </si>
  <si>
    <t>Melanie  Zimyeski</t>
  </si>
  <si>
    <t>(860)594-2144</t>
  </si>
  <si>
    <t>Melanie.Zimyeski@ct.gov</t>
  </si>
  <si>
    <t>Delaware Department of Transportation</t>
  </si>
  <si>
    <t>Anne  Brown</t>
  </si>
  <si>
    <t>(302) 760-2198</t>
  </si>
  <si>
    <t>anne.brown@state.de.us</t>
  </si>
  <si>
    <t>Florida Department of Transportation</t>
  </si>
  <si>
    <t>Derwood  Sheppard</t>
  </si>
  <si>
    <t>Jennifer  Clark</t>
  </si>
  <si>
    <t>850-414-4614</t>
  </si>
  <si>
    <t>jennifer.clark@dot.state.fl.us</t>
  </si>
  <si>
    <t>Idaho Department of Transportation</t>
  </si>
  <si>
    <t>Marc  Danley</t>
  </si>
  <si>
    <t>Ned  Parrish</t>
  </si>
  <si>
    <t>208-334-8296</t>
  </si>
  <si>
    <t>ned.parrish@itd.idaho.gov</t>
  </si>
  <si>
    <t>Illinois Department of Transportation</t>
  </si>
  <si>
    <t>Filiberto  Sotelo</t>
  </si>
  <si>
    <t>Megan  Swanson</t>
  </si>
  <si>
    <t>217-782-3547</t>
  </si>
  <si>
    <t>Megan.Swanson@illinois.gov</t>
  </si>
  <si>
    <t>?</t>
  </si>
  <si>
    <t>Iowa Department of Transportation</t>
  </si>
  <si>
    <t>Daniel Harness</t>
  </si>
  <si>
    <t>Cheryl Cowie</t>
  </si>
  <si>
    <t>515-239-1447</t>
  </si>
  <si>
    <t>Cheryl.Cowie@iowadot.us</t>
  </si>
  <si>
    <t>Louisiana Department of Transportation and Development</t>
  </si>
  <si>
    <t>Kurt  Brauner</t>
  </si>
  <si>
    <t>Tyson  Rupnow</t>
  </si>
  <si>
    <t>tyson.rupnow@la.gov</t>
  </si>
  <si>
    <t>n</t>
  </si>
  <si>
    <t>Maryland Department of Transportation State Highway Administration</t>
  </si>
  <si>
    <t>Matamba  Kabengele</t>
  </si>
  <si>
    <t>Sharon  Hawkins</t>
  </si>
  <si>
    <t>410-545-2920</t>
  </si>
  <si>
    <t>shawkins2@mdot.maryland.gov</t>
  </si>
  <si>
    <t>Massachusetts Department of Transportation</t>
  </si>
  <si>
    <t>Neil  Boudreau</t>
  </si>
  <si>
    <t>Lily  Oliver</t>
  </si>
  <si>
    <t>(857)368-9025</t>
  </si>
  <si>
    <t>hongyan.oliver@state.ma.us</t>
  </si>
  <si>
    <t>Michigan Department of Transportation</t>
  </si>
  <si>
    <t>Carlos  Torres</t>
  </si>
  <si>
    <t>Andre'  Clover</t>
  </si>
  <si>
    <t>517-749-9001</t>
  </si>
  <si>
    <t>clovera@michigan.gov</t>
  </si>
  <si>
    <t>Minnesota Department of Transportation</t>
  </si>
  <si>
    <t>Michael  Elle</t>
  </si>
  <si>
    <t>Debbie  Sinclair</t>
  </si>
  <si>
    <t>651-336-3746</t>
  </si>
  <si>
    <t>debbie.sinclair@state.mn.us</t>
  </si>
  <si>
    <t>Mississippi Department of Transportation</t>
  </si>
  <si>
    <t>Heath   Patterson</t>
  </si>
  <si>
    <t>Robert  Vance</t>
  </si>
  <si>
    <t>RVance@mdot.ms.gov</t>
  </si>
  <si>
    <t>Missouri Department of Transportation</t>
  </si>
  <si>
    <t>Ronald  Effland</t>
  </si>
  <si>
    <t>Jennifer  Harper</t>
  </si>
  <si>
    <t>573-526-3636</t>
  </si>
  <si>
    <t>Jennifer.Harper@modot.mo.gov</t>
  </si>
  <si>
    <t>New Mexico Department of Transportation</t>
  </si>
  <si>
    <t>Ohio Department of Transportation</t>
  </si>
  <si>
    <t>Don  Fisher</t>
  </si>
  <si>
    <t>General  Research</t>
  </si>
  <si>
    <t>614-644-8135</t>
  </si>
  <si>
    <t>Research@dot.state.oh.us</t>
  </si>
  <si>
    <t>Oklahoma Transportation</t>
  </si>
  <si>
    <t>Hebret  Bokhru</t>
  </si>
  <si>
    <t>Ron  Curb</t>
  </si>
  <si>
    <t>(405)420-9163</t>
  </si>
  <si>
    <t>rcurb@odot.org</t>
  </si>
  <si>
    <t>Ontario Ministry of Transportation</t>
  </si>
  <si>
    <t>Oregon Department of Transportation</t>
  </si>
  <si>
    <t>Heidi  Shoblom</t>
  </si>
  <si>
    <t>Michael  Bufalino</t>
  </si>
  <si>
    <t>503-986-2845</t>
  </si>
  <si>
    <t>Michael.Bufalino@odot.state.or.us</t>
  </si>
  <si>
    <t>Pennsylvania Department of Transportation</t>
  </si>
  <si>
    <t>TBD</t>
  </si>
  <si>
    <t>Heather  Sorce</t>
  </si>
  <si>
    <t>717-214-9508</t>
  </si>
  <si>
    <t>hsorce@pa.gov</t>
  </si>
  <si>
    <t>Tennessee Department of Transportation</t>
  </si>
  <si>
    <t>Ali  Hangul</t>
  </si>
  <si>
    <t>Melanie  Murphy</t>
  </si>
  <si>
    <t>615-253-2158</t>
  </si>
  <si>
    <t>melanie.murphy@tn.gov</t>
  </si>
  <si>
    <t>Texas Department of Transportation</t>
  </si>
  <si>
    <t>Christopher  Lindsey</t>
  </si>
  <si>
    <t>Ned  Mattila</t>
  </si>
  <si>
    <t>512-416-4727</t>
  </si>
  <si>
    <t>ned.mattila@txdot.gov</t>
  </si>
  <si>
    <t>Utah Department of Transportation</t>
  </si>
  <si>
    <t>Shawn  Debenham</t>
  </si>
  <si>
    <t>David  Stevens</t>
  </si>
  <si>
    <t>801-589-8340</t>
  </si>
  <si>
    <t>davidstevens@utah.gov</t>
  </si>
  <si>
    <t>Washington State Department of Transportation</t>
  </si>
  <si>
    <t>John  Donahue</t>
  </si>
  <si>
    <t>Mustafa  Mohamedali</t>
  </si>
  <si>
    <t>360-704-6307</t>
  </si>
  <si>
    <t>MOHAMEM@wsdot.wa.gov</t>
  </si>
  <si>
    <t>West Virginia Department of Transportation</t>
  </si>
  <si>
    <t>Donna  Hardy</t>
  </si>
  <si>
    <t>Perry  Keller</t>
  </si>
  <si>
    <t>(304)558-9591</t>
  </si>
  <si>
    <t>Perry.J.Keller@wv.gov</t>
  </si>
  <si>
    <t>Wisconsin Department of Transportation</t>
  </si>
  <si>
    <t>FFY Totals &gt;&gt;&gt;</t>
  </si>
  <si>
    <t>Totals 2016-2022</t>
  </si>
  <si>
    <t>Total # of states committed</t>
  </si>
  <si>
    <t>Total # of states obligated</t>
  </si>
  <si>
    <t>Total # of states if filter active</t>
  </si>
  <si>
    <t>Total committed</t>
  </si>
  <si>
    <t>Total obligated</t>
  </si>
  <si>
    <t>Total arrears</t>
  </si>
  <si>
    <t>Totals if filter active</t>
  </si>
  <si>
    <t>TPF5-343 and 5-501 Active Task Orders as of:</t>
  </si>
  <si>
    <t>&gt;&gt;&gt;</t>
  </si>
  <si>
    <t>Figures in red change based on filter applied</t>
  </si>
  <si>
    <t># of T/O's =</t>
  </si>
  <si>
    <t>Agreement/TO Title</t>
  </si>
  <si>
    <t>Appr</t>
  </si>
  <si>
    <t>Fund Type</t>
  </si>
  <si>
    <t>Contract #</t>
  </si>
  <si>
    <t>Supp Project</t>
  </si>
  <si>
    <t>Perf</t>
  </si>
  <si>
    <t>% time</t>
  </si>
  <si>
    <t xml:space="preserve">% Spent </t>
  </si>
  <si>
    <t>Contract Start Date</t>
  </si>
  <si>
    <t>Contract End Date</t>
  </si>
  <si>
    <t>Contract Amount</t>
  </si>
  <si>
    <t>Contract Balance</t>
  </si>
  <si>
    <t>Principal Investigator</t>
  </si>
  <si>
    <t xml:space="preserve">PI email </t>
  </si>
  <si>
    <t>Research Agency</t>
  </si>
  <si>
    <t>SME</t>
  </si>
  <si>
    <t>SME2</t>
  </si>
  <si>
    <t>Main Division</t>
  </si>
  <si>
    <t>Sub-
division</t>
  </si>
  <si>
    <t>WSDOT Office</t>
  </si>
  <si>
    <t>Comments</t>
  </si>
  <si>
    <t>2023 Program Development and Coordination Effort</t>
  </si>
  <si>
    <t>FED</t>
  </si>
  <si>
    <t>TPF5501</t>
  </si>
  <si>
    <t>T1969-AA</t>
  </si>
  <si>
    <t>NA</t>
  </si>
  <si>
    <t>Nauman Sheikh</t>
  </si>
  <si>
    <t>n-sheikh@tti.tamu.edu</t>
  </si>
  <si>
    <t>Texas A &amp; M Transportation Inst</t>
  </si>
  <si>
    <t>Tim Moeckel</t>
  </si>
  <si>
    <t>Moeckel, Tim;#32</t>
  </si>
  <si>
    <t>Multimodal Development &amp; Delivery</t>
  </si>
  <si>
    <t>Development Division</t>
  </si>
  <si>
    <t>Design Office</t>
  </si>
  <si>
    <t>Optimized Guardrail Blockout</t>
  </si>
  <si>
    <t>T1969-AB</t>
  </si>
  <si>
    <t>James Kovar</t>
  </si>
  <si>
    <t>j-kovar@tti.tamu.edu</t>
  </si>
  <si>
    <t>W-Beam Guardrail in Front of Retaining Wall or Rip Rap</t>
  </si>
  <si>
    <t>T1969-AC</t>
  </si>
  <si>
    <t>Erik Emerson | Tim Moeckel</t>
  </si>
  <si>
    <t>Barrier Deflections at lower Impact Severities</t>
  </si>
  <si>
    <t>T1969-AD</t>
  </si>
  <si>
    <t>Phase 2 Thrie Beam Retrofit - Application of New Design without a Curb for MASH TL-3 and Performance and Improvements for MASH TL-4</t>
  </si>
  <si>
    <t>T1969-AE</t>
  </si>
  <si>
    <t>MASH TL-3 Evaluation of Sign Posts with Flashing Beacon Equipment</t>
  </si>
  <si>
    <t>T1969-AF</t>
  </si>
  <si>
    <t>MASH TL-3 Transition Design with a Storm Drain Inlet, Phase II</t>
  </si>
  <si>
    <t>T1969-AG</t>
  </si>
  <si>
    <t>MINNESOTA | Impact Performance Evaluation of Modified Minnesota Swing-Away Mailbox</t>
  </si>
  <si>
    <t>LOCAL</t>
  </si>
  <si>
    <t>TPF5343  | CSR | Local | Minnesota</t>
  </si>
  <si>
    <t>T4541-CT (MN) | GCB 2588 (MN)</t>
  </si>
  <si>
    <t>Roger Bligh</t>
  </si>
  <si>
    <t>r-bligh@tti.tamu.edu</t>
  </si>
  <si>
    <t>John Donahue</t>
  </si>
  <si>
    <t>Donahue, John;#30</t>
  </si>
  <si>
    <t xml:space="preserve">Testing &amp; Evaluation of the MGS System with the Maximum Flare at MASH TL3 Conditions </t>
  </si>
  <si>
    <t>TPF</t>
  </si>
  <si>
    <t>TPF5343 1</t>
  </si>
  <si>
    <t>T4541-CV</t>
  </si>
  <si>
    <t>Chiara Silvestri Dobrovolny, Ph.D</t>
  </si>
  <si>
    <t>c-silvestri@tti.tamu.edu</t>
  </si>
  <si>
    <t>Development Divison</t>
  </si>
  <si>
    <t xml:space="preserve">Thrie/W-Beam/Tubular Barrier Gap Rail for MASH TL-3 </t>
  </si>
  <si>
    <t>T4541-CZ</t>
  </si>
  <si>
    <t>William Williams, P.E.</t>
  </si>
  <si>
    <t>w-williams@tamu.edu</t>
  </si>
  <si>
    <t>DESIGN OFFICE | MASH Implementation Technical Support</t>
  </si>
  <si>
    <t>TPF5343  | CSR | Design</t>
  </si>
  <si>
    <t>T4541-DC | Design Office</t>
  </si>
  <si>
    <t>Testing and Evaluation of Large Signs Slipbase Support on Slope at MASH Test Level 3 Impact Conditions</t>
  </si>
  <si>
    <t xml:space="preserve">T4541-DJ </t>
  </si>
  <si>
    <t>Shorter TL-3 MASH W-Beam Transition</t>
  </si>
  <si>
    <t>TPF5343</t>
  </si>
  <si>
    <t>T4541-DO</t>
  </si>
  <si>
    <t>Kiana Maysam, Ph.D</t>
  </si>
  <si>
    <t>m-kiani@tti.tamu.edu</t>
  </si>
  <si>
    <t>John Donahue and Joe Hall</t>
  </si>
  <si>
    <t>2019 MASH Coordination Effort</t>
  </si>
  <si>
    <t>T4541-DQ</t>
  </si>
  <si>
    <t>A Study of Acceptable Sidewalk Heights and Widths</t>
  </si>
  <si>
    <t>T4541-DV</t>
  </si>
  <si>
    <t>Akram Abu-Odeh</t>
  </si>
  <si>
    <t>a-abu-odeh@tti.tamu.edu</t>
  </si>
  <si>
    <t>Design and Testing of a Thrie-beam Guardrail System at a Fixed Object</t>
  </si>
  <si>
    <t>T4541-DW</t>
  </si>
  <si>
    <t>James Kovar, E.I.T.</t>
  </si>
  <si>
    <t>Design and Testing of a MASH TL-3 Thrie-Beam System for Roadside and Median Applications</t>
  </si>
  <si>
    <t xml:space="preserve">T4541-DX </t>
  </si>
  <si>
    <t>Maysam Kiani</t>
  </si>
  <si>
    <t>James Danila (MassDOT)/Tim Moeckel</t>
  </si>
  <si>
    <t>MASH TL-3 Transition Design with a Storm Drain Inlet</t>
  </si>
  <si>
    <t>T4541-DY</t>
  </si>
  <si>
    <t>Tim Moeckel | Derwood Sheppard</t>
  </si>
  <si>
    <t>Determination of the Length-of-Need for Guardrail without Anchorage Phase 2: MASH Crash Testing</t>
  </si>
  <si>
    <t>T4541-DZ</t>
  </si>
  <si>
    <t>Development of A Thrie-Beam Retrofit for Upgrading Obsolete Bridge Railings</t>
  </si>
  <si>
    <t>T4541-EA</t>
  </si>
  <si>
    <t>2021 Administrative Support</t>
  </si>
  <si>
    <t>T4541-EB</t>
  </si>
  <si>
    <t>Development and Evaluation of a Non-Proprietary Sign Support System for MASH Test Level 3 Conditions</t>
  </si>
  <si>
    <t>T4541-EC</t>
  </si>
  <si>
    <t>Nathan Schultz</t>
  </si>
  <si>
    <t>n-schulz@tti.tamu.edu</t>
  </si>
  <si>
    <t>Guidelines for Attaching MASH-compliant Thrie Beam Transitions to Rigid Concrete Barriers other than the Rigid Barrier Tested</t>
  </si>
  <si>
    <t>T4541-ED</t>
  </si>
  <si>
    <t>R-Bligh@tti.tamu.edu</t>
  </si>
  <si>
    <t>Jeff C Jeffers/Tim Moeckel</t>
  </si>
  <si>
    <t>An Exploration into Variations in Guardrail Approach Transitions to Rigid Barrier</t>
  </si>
  <si>
    <t>T4541-EE</t>
  </si>
  <si>
    <t>Erik Emerson/Tim Moeckel</t>
  </si>
  <si>
    <t>Engineering Support Services and Recommendations for Roadside Safety Issues/Problems for Member States</t>
  </si>
  <si>
    <t>T4541-EF</t>
  </si>
  <si>
    <t>2021 Program Development and MASH Coordination Effort</t>
  </si>
  <si>
    <t>T4541-EG</t>
  </si>
  <si>
    <t>ILLINOIS |MASH TL-4 Crash Testing of Bicycle Railing on Constant Slope Parapet</t>
  </si>
  <si>
    <t xml:space="preserve">T4541-EH </t>
  </si>
  <si>
    <t>IL</t>
  </si>
  <si>
    <t>m-kiani@tti,tamu.edu</t>
  </si>
  <si>
    <t>Tim  Craven (Illinois DOT)</t>
  </si>
  <si>
    <t>FLORIDA |Crashworthy Enhanced Highway Signb Assemblies</t>
  </si>
  <si>
    <t>TPF5343 | CSR | Florida</t>
  </si>
  <si>
    <t xml:space="preserve">T4541-EI </t>
  </si>
  <si>
    <t>FL</t>
  </si>
  <si>
    <t>Derwood Sheppard | Tim Moeckel</t>
  </si>
  <si>
    <t>FLORIDA |Design and Evaluation of a MASH Test Level 2 Compliant Permanent Concrete Low Profile Barrier</t>
  </si>
  <si>
    <t>T4541-EJ</t>
  </si>
  <si>
    <t>Derwood Sheppard / John Donahue</t>
  </si>
  <si>
    <t>Transition between Guardrail and Tangent Anchored Portable Concrete Barriers</t>
  </si>
  <si>
    <t>T4541-EK</t>
  </si>
  <si>
    <t>Shawn Debanham Utah DOT/ John Donahue</t>
  </si>
  <si>
    <t>Testing Type III Barricades with Mounted Signs</t>
  </si>
  <si>
    <t>T4541-EL</t>
  </si>
  <si>
    <t>Brian Crossley/Hassan Raza PA DOT/ John Donahue</t>
  </si>
  <si>
    <t>Multi-directional Base Design for Steel Beam Non-proprietary Large Sign</t>
  </si>
  <si>
    <t>T4541-EM</t>
  </si>
  <si>
    <t>Ted Whitmore WVDOT/Tim Moeckel</t>
  </si>
  <si>
    <t>Development of a MASH TL-3 Compliant Portable Concrete Barrier System</t>
  </si>
  <si>
    <t>TPF5343 | Local</t>
  </si>
  <si>
    <t>T4541-EN</t>
  </si>
  <si>
    <t>CA</t>
  </si>
  <si>
    <t>Bob Meline Caltrans | Tim Moeckel</t>
  </si>
  <si>
    <t>SCR |Washington State I-90 Snoqualmie Pass Barrier Gap Design, Drafting, and Detailing</t>
  </si>
  <si>
    <t>TPF5343  | CSR | SCR</t>
  </si>
  <si>
    <t>T4541-EO</t>
  </si>
  <si>
    <t>SCR</t>
  </si>
  <si>
    <t>WA | Evaluation of Long-Span W-Beam Guardrail in Front of Fall-Protection Rail on Concrete Culverts</t>
  </si>
  <si>
    <t>TPF5343 | CSR | ESO Fish Passage Proigram</t>
  </si>
  <si>
    <t xml:space="preserve">T4541-EP </t>
  </si>
  <si>
    <t>ESO</t>
  </si>
  <si>
    <t>Nauman Sheikh PE</t>
  </si>
  <si>
    <t>2022 Program Development and MASH Coordination Effort</t>
  </si>
  <si>
    <t>T4541-EQ</t>
  </si>
  <si>
    <t>Chiara Silvestri Dobrovolny</t>
  </si>
  <si>
    <t>T4541-ER</t>
  </si>
  <si>
    <t>James Danila (MassDOT) | Tim Moeckel</t>
  </si>
  <si>
    <t>MASH 4-12 Evaluation of a Fence Mounted System for Attachments to Concrete Bridge Barrier</t>
  </si>
  <si>
    <t>T4541-ES</t>
  </si>
  <si>
    <t>Maysam Kiani, Ph.D., P.E., PMP</t>
  </si>
  <si>
    <t>MASH Testing of a Guardrail System on 1H:1V Slope</t>
  </si>
  <si>
    <t>T4541-ET</t>
  </si>
  <si>
    <t>Funding for Strain Gauge Deck and Barrier Optimization for Roadside Safety Issues/Problems for Member States</t>
  </si>
  <si>
    <t>TPF5343 | CSR | CDOT</t>
  </si>
  <si>
    <t>T4541-EU</t>
  </si>
  <si>
    <t>CO</t>
  </si>
  <si>
    <t>William Williams</t>
  </si>
  <si>
    <t>w-williams@tti.tamu.edu</t>
  </si>
  <si>
    <t>John Donahue and Andy Pott</t>
  </si>
  <si>
    <t>MASH Crashworthy Pedestrian and Small Traffic Signals</t>
  </si>
  <si>
    <t>T4541-EV</t>
  </si>
  <si>
    <t>Sofokli Cakalli</t>
  </si>
  <si>
    <t>s-cakalli@tti.tamu.edu</t>
  </si>
  <si>
    <t>2022 Administrative Support</t>
  </si>
  <si>
    <t>T4541-EW</t>
  </si>
  <si>
    <t>Buried-in-Backslope Terminal Variations in Foreslope, Backslope, and Ditch Configurations</t>
  </si>
  <si>
    <t>T4541-EX</t>
  </si>
  <si>
    <t xml:space="preserve">Sofokli Cakalli </t>
  </si>
  <si>
    <t>Mary McRae, P.E. and Tim Moeckel</t>
  </si>
  <si>
    <t>Washington State I-90 Snoqualmie Pass Scupper Barrier Full-Scale Crash Testing</t>
  </si>
  <si>
    <t>T4541-EY</t>
  </si>
  <si>
    <t>2022 Meeting and Travel Assistance</t>
  </si>
  <si>
    <t>T4541-EZ</t>
  </si>
  <si>
    <t>r-bligh@tt.tamu.edu</t>
  </si>
  <si>
    <t xml:space="preserve">Opinion on MASH Compliance of WSDOT's 42-lnch Tall Prep-Cast F-Shape Barrier </t>
  </si>
  <si>
    <t>T4541-FA</t>
  </si>
  <si>
    <t>Nauman M. Sheikh, P.E.</t>
  </si>
  <si>
    <t xml:space="preserve"> MASH TL-3  Evaluation of Median Guide Rail Transition to Median F-Shape Concrete Barrier</t>
  </si>
  <si>
    <t>T4541-FB</t>
  </si>
  <si>
    <t>Nathan D. Schulz, Ph.D.</t>
  </si>
  <si>
    <t>Evaluation of a Four Bolt Slip Base for Breakaway Luminaire Supports with Various
Pole Configurations</t>
  </si>
  <si>
    <t>T4541-FC</t>
  </si>
  <si>
    <t xml:space="preserve">Portable Sign Supports for Aluminum Signs with Variations on Mounting Height </t>
  </si>
  <si>
    <t>T4541-FD</t>
  </si>
  <si>
    <t>MASH Test Level 3 Evaluation of a Shorter Thrie-Beam Approach Transition</t>
  </si>
  <si>
    <t>T4541-FE</t>
  </si>
  <si>
    <t>Steel-Post  W-Beam Guardrail in Asphalt Mow-Strip</t>
  </si>
  <si>
    <t>T4541-FF</t>
  </si>
  <si>
    <t>RMs Spreadsheet - MM</t>
  </si>
  <si>
    <t>Months remaining (incl Jul)</t>
  </si>
  <si>
    <t>Reqd burn rate to end Dec'23</t>
  </si>
  <si>
    <t>(total t/o's)</t>
  </si>
  <si>
    <t>(filtered t/o's)</t>
  </si>
  <si>
    <t>Subtotals</t>
  </si>
  <si>
    <t>BN</t>
  </si>
  <si>
    <t>Title</t>
  </si>
  <si>
    <t>Appropriation</t>
  </si>
  <si>
    <t>Supp</t>
  </si>
  <si>
    <t>% time elapsed</t>
  </si>
  <si>
    <t>% Spent  on  Project (Actual Exp/Project Amt)</t>
  </si>
  <si>
    <t>Start</t>
  </si>
  <si>
    <t>End</t>
  </si>
  <si>
    <t>Amount</t>
  </si>
  <si>
    <t>Balance</t>
  </si>
  <si>
    <t>PI</t>
  </si>
  <si>
    <t>Instit'n</t>
  </si>
  <si>
    <t>Org</t>
  </si>
  <si>
    <t>Div</t>
  </si>
  <si>
    <t>Office</t>
  </si>
  <si>
    <t>WA-RD#</t>
  </si>
  <si>
    <t>21-23</t>
  </si>
  <si>
    <t>TPF5501 Roadside Safety Pooled Fund- Phase 3</t>
  </si>
  <si>
    <t>Carlos Torres | Tim Moeckel</t>
  </si>
  <si>
    <t xml:space="preserve">Nathan D. Schulz, Ph.D. </t>
  </si>
  <si>
    <t>Flint Jackson | Tim Moeckel</t>
  </si>
  <si>
    <t>Traffic Office | Design Office</t>
  </si>
  <si>
    <t>TPF5501 Roadside Safety Pooled Fund - Phase 3</t>
  </si>
  <si>
    <t>23-25</t>
  </si>
  <si>
    <t xml:space="preserve">TPF5501 </t>
  </si>
  <si>
    <t>U1969-AI (CO) Design and MASH Full-Scale Crash Testing and Evaluation of the Merritt Parkway Guiderail</t>
  </si>
  <si>
    <t>TPF5501 1</t>
  </si>
  <si>
    <t>U1969-AI</t>
  </si>
  <si>
    <t>2023 Travel and Meeting Assistance</t>
  </si>
  <si>
    <t>T1969-AH</t>
  </si>
  <si>
    <t>Roadside Safety Research for MASH Implementation</t>
  </si>
  <si>
    <t>Evaluation of a Four Bolt Slip Base for Breakaway Luminaire Supports with Various Pole Configurations</t>
  </si>
  <si>
    <t>Evaluation of Open Joints in Concrete Bridge Rail Systems</t>
  </si>
  <si>
    <t>T4541-FG</t>
  </si>
  <si>
    <t>Alex Lim | Tim Moeckel</t>
  </si>
  <si>
    <t>TPF5343 Roadside Safety for MASH Implementation</t>
  </si>
  <si>
    <t>Christopher Lindsey, P.E. | Tim Moeckel</t>
  </si>
  <si>
    <t xml:space="preserve">MASH 4-12 Evaluation of a Fence Mounted System for Attachments to Concrete Bridge Barrier
</t>
  </si>
  <si>
    <t xml:space="preserve">MASH Testing of a Guardrail System on 1H:1V Slope
</t>
  </si>
  <si>
    <t>TPF543 | CSR | Florida</t>
  </si>
  <si>
    <t>TPF5343 Roadside Safety Research for MASH Implementation</t>
  </si>
  <si>
    <t xml:space="preserve"> 2022 Administrative Support</t>
  </si>
  <si>
    <t xml:space="preserve">Engineering Support Services and Recommendations for Roadside Safety Issues/Problems for Member States
</t>
  </si>
  <si>
    <t>2022 Program Development and MASH Coordination</t>
  </si>
  <si>
    <t>TPF5-(501) Phase 3</t>
  </si>
  <si>
    <t>v.230726</t>
  </si>
  <si>
    <t>updated commitments</t>
  </si>
  <si>
    <t>Commited</t>
  </si>
  <si>
    <t>Obligated</t>
  </si>
  <si>
    <t>Ph.3?</t>
  </si>
  <si>
    <t>Alabama DOT</t>
  </si>
  <si>
    <t>Wade Henry</t>
  </si>
  <si>
    <t>Kidada Dixon</t>
  </si>
  <si>
    <t>dixonk@dot.state.al.us</t>
  </si>
  <si>
    <t>C</t>
  </si>
  <si>
    <t>Alaska DOT and Public Facilities</t>
  </si>
  <si>
    <t>Mary  McRae</t>
  </si>
  <si>
    <t>California DOT</t>
  </si>
  <si>
    <t>Colorado DOT</t>
  </si>
  <si>
    <t>Andy  Pott</t>
  </si>
  <si>
    <t>Connecticut DOT</t>
  </si>
  <si>
    <t>Delaware DOT</t>
  </si>
  <si>
    <t>Craig Blowers</t>
  </si>
  <si>
    <t>Nicole  Johnson</t>
  </si>
  <si>
    <t>302-760-2092</t>
  </si>
  <si>
    <t>nicole.johnson@delaware.gov</t>
  </si>
  <si>
    <t>Florida DOT</t>
  </si>
  <si>
    <t>Idaho DOT</t>
  </si>
  <si>
    <t>Illinois DOT</t>
  </si>
  <si>
    <t>Martha Brown</t>
  </si>
  <si>
    <t>Iowa DOT</t>
  </si>
  <si>
    <t>Chris  Anderson</t>
  </si>
  <si>
    <t>515-239-1819</t>
  </si>
  <si>
    <t>christie.anderson@iowadot.us</t>
  </si>
  <si>
    <t>Louisiana DOT and Development</t>
  </si>
  <si>
    <t>Chris  Guidry</t>
  </si>
  <si>
    <t>225-767-9124</t>
  </si>
  <si>
    <t>Maryland DOT</t>
  </si>
  <si>
    <t>Massachusetts DOT</t>
  </si>
  <si>
    <t>James  Danila</t>
  </si>
  <si>
    <t>Michigan DOT</t>
  </si>
  <si>
    <t>Minnesota DOT</t>
  </si>
  <si>
    <t>Khamsai  Yang</t>
  </si>
  <si>
    <t>Nicole  Westadt</t>
  </si>
  <si>
    <t>651-366-4270</t>
  </si>
  <si>
    <t>nicole.westadt@state.mn.us</t>
  </si>
  <si>
    <t>Mississippi DOT</t>
  </si>
  <si>
    <t>N</t>
  </si>
  <si>
    <t>Missouri DOT</t>
  </si>
  <si>
    <t>Sarah Kleinschmit</t>
  </si>
  <si>
    <t>New Mexico DOT</t>
  </si>
  <si>
    <t>Brad Julian</t>
  </si>
  <si>
    <t>Angelo Armijo</t>
  </si>
  <si>
    <t>(505)372-8757</t>
  </si>
  <si>
    <t>Angelo.Armijo@dot.nm.gov</t>
  </si>
  <si>
    <t>Ohio DOT</t>
  </si>
  <si>
    <t>Oklahoma DOT</t>
  </si>
  <si>
    <t>Ontario MOT</t>
  </si>
  <si>
    <t>Kenneth  Shannon</t>
  </si>
  <si>
    <t>Joel  Magnan</t>
  </si>
  <si>
    <t>416-420-0964</t>
  </si>
  <si>
    <t>joel.magnan@ontario.ca</t>
  </si>
  <si>
    <t>Oregon DOT</t>
  </si>
  <si>
    <t>Pennsylvania DOT</t>
  </si>
  <si>
    <t>Evan  Pursel</t>
  </si>
  <si>
    <t>Rhode Island DOT</t>
  </si>
  <si>
    <t>E</t>
  </si>
  <si>
    <t>Tennessee DOT</t>
  </si>
  <si>
    <t>Texas DOT</t>
  </si>
  <si>
    <t>Utah DOT</t>
  </si>
  <si>
    <t>Washington State DOT</t>
  </si>
  <si>
    <t>West Virginia DOT</t>
  </si>
  <si>
    <t>Ted Whitmore</t>
  </si>
  <si>
    <t>Wisconsin DOT</t>
  </si>
  <si>
    <t>Erik  Emerson</t>
  </si>
  <si>
    <t>(608) 266-2842</t>
  </si>
  <si>
    <t>erik.emerson@dot.wi.gov</t>
  </si>
  <si>
    <t>Totals 2023-2027</t>
  </si>
  <si>
    <t>Contracted</t>
  </si>
  <si>
    <t>*</t>
  </si>
  <si>
    <t>for 2023 only</t>
  </si>
  <si>
    <t>Estimated spending plans</t>
  </si>
  <si>
    <t>Regular program</t>
  </si>
  <si>
    <t>Cummulative Commitments</t>
  </si>
  <si>
    <t>Estimated Obligations</t>
  </si>
  <si>
    <t>Cummulative Obligations</t>
  </si>
  <si>
    <t>Spending [invoicing]</t>
  </si>
  <si>
    <t>Cummulative spending</t>
  </si>
  <si>
    <t>Supplementary projects</t>
  </si>
  <si>
    <t>Supp transfers and task orders</t>
  </si>
  <si>
    <t>Cummulative Supp transfers</t>
  </si>
  <si>
    <t>Supplementary spending</t>
  </si>
  <si>
    <t>Cummulative supp spending</t>
  </si>
  <si>
    <t>Est. regular + supp spending</t>
  </si>
  <si>
    <t>Cummulative total spending</t>
  </si>
  <si>
    <t>Current MASH 5-343</t>
  </si>
  <si>
    <t>Grand Total thru Dec 2023</t>
  </si>
  <si>
    <t>Commitment Status</t>
  </si>
  <si>
    <t># of states</t>
  </si>
  <si>
    <t>Tot potential commits 2023</t>
  </si>
  <si>
    <t>Cum tot of poss. + committed 2023</t>
  </si>
  <si>
    <t>Tot. committed online</t>
  </si>
  <si>
    <t>Tot. confirmed by email</t>
  </si>
  <si>
    <t>U</t>
  </si>
  <si>
    <t>Tot. undecided</t>
  </si>
  <si>
    <t>R</t>
  </si>
  <si>
    <t>Tot. unresponsive</t>
  </si>
  <si>
    <t>Tot. declined</t>
  </si>
  <si>
    <t>TPF 5(501) Roadside Safety Pooled Fund - FFY2024 Research Projects  (updated 10/16/23)</t>
  </si>
  <si>
    <t>Year-Rank</t>
  </si>
  <si>
    <t>Vote Count</t>
  </si>
  <si>
    <t>Project ID</t>
  </si>
  <si>
    <t>Project Name</t>
  </si>
  <si>
    <t>Cost</t>
  </si>
  <si>
    <t>Time</t>
  </si>
  <si>
    <t>Lead/Tech Rep</t>
  </si>
  <si>
    <t>Comment</t>
  </si>
  <si>
    <t>Task Order</t>
  </si>
  <si>
    <t> </t>
  </si>
  <si>
    <t>FFY2024 Prioritized/Funded Projects in Prioritized Order</t>
  </si>
  <si>
    <t>2024-01</t>
  </si>
  <si>
    <t>2024-06-LSRB</t>
  </si>
  <si>
    <t>Short Radius Guardrail System (SRGS) - Additional Testing</t>
  </si>
  <si>
    <t>Tim Moeckel (WA)</t>
  </si>
  <si>
    <t>Akram Abu-Odeh/ Sun Hee Park</t>
  </si>
  <si>
    <t>2024-02</t>
  </si>
  <si>
    <t>2024-07-LSRB</t>
  </si>
  <si>
    <t>MASH TL-3 Design, Testing, and Evaluation of a Flared Guardrail System - Phase 2</t>
  </si>
  <si>
    <t>Sun Hee Park/ Nauman Sheikh</t>
  </si>
  <si>
    <t>2024-03</t>
  </si>
  <si>
    <t>2024-03-LSRB</t>
  </si>
  <si>
    <t>Determine MASH TL-3 and/or TL-2 Compliance of MGS with Half-Post Spacing and Quarter-Post Spacing with no soil backup</t>
  </si>
  <si>
    <t>15-Months</t>
  </si>
  <si>
    <t>Nina Ertel (PA)</t>
  </si>
  <si>
    <t>2024-04</t>
  </si>
  <si>
    <t>2024-03-BD</t>
  </si>
  <si>
    <t>Evaluation of Multi-Post Large Sign Supports with Slip Base and Slip Hinge</t>
  </si>
  <si>
    <t>Scott Jollo (OR)</t>
  </si>
  <si>
    <t>2024-05</t>
  </si>
  <si>
    <t>2024-01-BR</t>
  </si>
  <si>
    <t>Bridge Rail End Treatments Guidance for Constrained Sites</t>
  </si>
  <si>
    <t>Mary McRae (AK), Sara Manning (AK), Ali Hangul (TN), Ted Whitmore (WV)</t>
  </si>
  <si>
    <t>2024-06</t>
  </si>
  <si>
    <t>2024-04-LSRB</t>
  </si>
  <si>
    <t>Deflection Distances for MASH TL-2 (maybe TL-1) of MGS with Half-Post and Quarter-Post Spacing</t>
  </si>
  <si>
    <t>6-Months</t>
  </si>
  <si>
    <t>2024-07</t>
  </si>
  <si>
    <t>2024-04-BD</t>
  </si>
  <si>
    <t>MASH Evaluation of Square Tubing Slip Base Sign Support Systems</t>
  </si>
  <si>
    <t>2024-08</t>
  </si>
  <si>
    <t>2024-02-LSRB</t>
  </si>
  <si>
    <t>Determine MASH TL-3 and/or TL-2 Compliance of MGS with Half-Post Spacing and Quarter-Post Spacing with Curb (6-Inch Max Height)</t>
  </si>
  <si>
    <t>2024-09</t>
  </si>
  <si>
    <t>Subtotal (Funded Projects)</t>
  </si>
  <si>
    <t>FFY 2024 Recurring Projects</t>
  </si>
  <si>
    <t>2024 Program Administration and Development</t>
  </si>
  <si>
    <t>12-Months</t>
  </si>
  <si>
    <t>2024 Website and MASH Database Update Support</t>
  </si>
  <si>
    <t>2024 Engineering Support Services and Recommendations for Roadside Safety Issues for Member States (Professional Opinions)</t>
  </si>
  <si>
    <t>Jim Danila (MA)</t>
  </si>
  <si>
    <t>2024 Simulation Modeling Improvements and Updates (PROPOSED)</t>
  </si>
  <si>
    <t>2024 Annual Meeting Coordination and Travel</t>
  </si>
  <si>
    <t>~</t>
  </si>
  <si>
    <t>Estimated cost based off 2023 work order</t>
  </si>
  <si>
    <t>Reserve (this can change slightly but keep around $50K)</t>
  </si>
  <si>
    <t>Subtotal (Recurring Projects, Reserve)</t>
  </si>
  <si>
    <t>Total (All Projects)</t>
  </si>
  <si>
    <t>Total Estimated Budget (Participating State Funding)</t>
  </si>
  <si>
    <t>updated 10/3/23:
27 States Posted Commitments = $1.723 million Funding
FFY 2023 Balance Brought Forward = $15.2K Estimated Funds
Total Estimated Funds = $1.738 million</t>
  </si>
  <si>
    <t>Difference Between All Project Total Costs &amp; Total Estimated Budget</t>
  </si>
  <si>
    <r>
      <t xml:space="preserve">Should be zero to balance -- </t>
    </r>
    <r>
      <rPr>
        <b/>
        <u/>
        <sz val="12"/>
        <color rgb="FF000000"/>
        <rFont val="Calibri"/>
      </rPr>
      <t xml:space="preserve">$XXXX </t>
    </r>
    <r>
      <rPr>
        <sz val="12"/>
        <color rgb="FF000000"/>
        <rFont val="Calibri"/>
      </rPr>
      <t>uncommitted funds going into Reserve</t>
    </r>
  </si>
  <si>
    <t>Total Obligated and Transferred Funds (as of X/XX/XXXX)</t>
  </si>
  <si>
    <t>From TPF 5(501) Phase 3 spreadsheet</t>
  </si>
  <si>
    <t>Remaining Unfunded FFY2024 Proposals in Prioritization Order</t>
  </si>
  <si>
    <t>2024-21</t>
  </si>
  <si>
    <t>2024-20</t>
  </si>
  <si>
    <t>2024-23</t>
  </si>
  <si>
    <t>2024-13</t>
  </si>
  <si>
    <t>2024-10</t>
  </si>
  <si>
    <t>2024-22</t>
  </si>
  <si>
    <t>2024-12</t>
  </si>
  <si>
    <t>2024-24</t>
  </si>
  <si>
    <t>2024-26</t>
  </si>
  <si>
    <t>2023-03-LSRB</t>
  </si>
  <si>
    <t>Placement of Underground Obstructions by Guardrail Posts</t>
  </si>
  <si>
    <t>Erik Emerson (WI)</t>
  </si>
  <si>
    <t>2024-14</t>
  </si>
  <si>
    <t>2024-02-BD</t>
  </si>
  <si>
    <t>Evaluation of Triangular Slip Base for Breakaway Luminaire Supports</t>
  </si>
  <si>
    <t>2024-15</t>
  </si>
  <si>
    <t>2024-02-LCB</t>
  </si>
  <si>
    <t>Foundation Criteria and Slope Design Guidance for Structurally Independent Concrete Barrier</t>
  </si>
  <si>
    <t>Khamsai Yang (MN)</t>
  </si>
  <si>
    <t>2024-19</t>
  </si>
  <si>
    <t>2024-08-LSRB</t>
  </si>
  <si>
    <t>Development and Evaluation of a Thrie Beam Transition between 31" Median Guardrail and Median Single Slope Concrete Barrier</t>
  </si>
  <si>
    <t>2024-11</t>
  </si>
  <si>
    <t>2023-03-BR</t>
  </si>
  <si>
    <t>Assessment of Bike Pedestrian Railings Attached to Crashworthy Barriers</t>
  </si>
  <si>
    <t>Patrick O'Neill (WA)</t>
  </si>
  <si>
    <t>2024-17</t>
  </si>
  <si>
    <t>2019-06-LCB</t>
  </si>
  <si>
    <t>MASH TL-4 Testing and Evaluation of Free-Standing F-Shape Portable Concrete Barrier</t>
  </si>
  <si>
    <t>Chris Henson (OR), Andrew Pott (CO)</t>
  </si>
  <si>
    <t>2024-16</t>
  </si>
  <si>
    <t>2024-01-LCB</t>
  </si>
  <si>
    <t>MASH TL-3 Compliance of Tall Precast F-Shape Concrete Median Barrier - Pinned to Asphalt</t>
  </si>
  <si>
    <t>2024-18</t>
  </si>
  <si>
    <t>2024-01-WZ</t>
  </si>
  <si>
    <t>White Paper on National Availability of MASH Approved Trailer Mounted Equipment (Category 4 Devices)</t>
  </si>
  <si>
    <t>Brian Crossley (PA)</t>
  </si>
  <si>
    <t>2024-25</t>
  </si>
  <si>
    <t>2024-01-LSRB</t>
  </si>
  <si>
    <t>MASH TL-3 Compliant Thrie-Beam Guardrail System for Vehicle and Pedestrian Safety - Phase 1</t>
  </si>
  <si>
    <t>Ali Hangul (TN)</t>
  </si>
  <si>
    <t>Value of unfunded proposals</t>
  </si>
  <si>
    <t>Value of funded &amp; unfunded proposals (not incl. cont. projects)</t>
  </si>
  <si>
    <t>Value of all projects (funded/unfunded proposals &amp; cont. projects)</t>
  </si>
  <si>
    <t>TPF 5(501) Roadside Safety Pooled Fund - Phase 3</t>
  </si>
  <si>
    <t>TAC Members Roster - Leads and Seconds/FHWA/TTI</t>
  </si>
  <si>
    <t>Updated: 9/26/2023 (tjm)</t>
  </si>
  <si>
    <t>State</t>
  </si>
  <si>
    <t>Name</t>
  </si>
  <si>
    <t>Lead</t>
  </si>
  <si>
    <t>Second</t>
  </si>
  <si>
    <t>Division</t>
  </si>
  <si>
    <t>Agency</t>
  </si>
  <si>
    <t>Phone</t>
  </si>
  <si>
    <t>Cell</t>
  </si>
  <si>
    <t>Email</t>
  </si>
  <si>
    <t>AK</t>
  </si>
  <si>
    <t>Mary F McRae</t>
  </si>
  <si>
    <t>√</t>
  </si>
  <si>
    <t>Design and Construction Standards Engineer</t>
  </si>
  <si>
    <t>Design and Engineering Standards</t>
  </si>
  <si>
    <t>(907) 465-1222</t>
  </si>
  <si>
    <t>mary.mcrae@alaska.gov</t>
  </si>
  <si>
    <t>Michael Hills</t>
  </si>
  <si>
    <t>michael.hills@alaska.gov</t>
  </si>
  <si>
    <t>AL</t>
  </si>
  <si>
    <t>Wade Henry, P.E.</t>
  </si>
  <si>
    <t>Assistant State Design Engineer</t>
  </si>
  <si>
    <t>Design Bureau, Final Design Division</t>
  </si>
  <si>
    <t>Alabama Dept. of Transportation</t>
  </si>
  <si>
    <t>(334)242-6464</t>
  </si>
  <si>
    <t>(334) 657-6736</t>
  </si>
  <si>
    <t>henryw@dot.state.al.us</t>
  </si>
  <si>
    <t>Stanley (Stan) C. Biddick, P.E.</t>
  </si>
  <si>
    <t>State Design Engineer</t>
  </si>
  <si>
    <t>Design Bureau</t>
  </si>
  <si>
    <t>(334)242-6488</t>
  </si>
  <si>
    <t>(334) 850-0007</t>
  </si>
  <si>
    <t>biddicks@dot.state.al.us</t>
  </si>
  <si>
    <t>Bob Meline, P.E.</t>
  </si>
  <si>
    <t>Office of Materials and Infrastructure
Division of Research and Innovation</t>
  </si>
  <si>
    <t>Caltrans</t>
  </si>
  <si>
    <t>(916) 227-7031</t>
  </si>
  <si>
    <t>Bob.Meline@dot.ca.gov</t>
  </si>
  <si>
    <t>John Jewell, P.E.</t>
  </si>
  <si>
    <t>Senior Crash Testing Engineer</t>
  </si>
  <si>
    <t>Office of Safety Innovation and Cooperative Research
Division of Research, Innovation &amp; System Information</t>
  </si>
  <si>
    <t>(916) 227-5824</t>
  </si>
  <si>
    <t>John_Jewell@dot.ca.gov</t>
  </si>
  <si>
    <t>Andy Pott, P.E.</t>
  </si>
  <si>
    <t>Senior Bridge Design and Construction Engineer</t>
  </si>
  <si>
    <t>Division of Project Support, Staff Bridge Design and Construction Management</t>
  </si>
  <si>
    <t>Colorado Dept. of Transportation (CDOT)</t>
  </si>
  <si>
    <t>303-512-4020</t>
  </si>
  <si>
    <t>720-454-4045</t>
  </si>
  <si>
    <t>andrew.pott@state.co.us</t>
  </si>
  <si>
    <t>Shawn Yu, P.E.</t>
  </si>
  <si>
    <t>Miscellaneous (M) Standards and Specifications Unit Manager</t>
  </si>
  <si>
    <t xml:space="preserve">Division of Project Support, Construction Engineering Services (CES) </t>
  </si>
  <si>
    <t>303-757-9474</t>
  </si>
  <si>
    <t>720-635-7817</t>
  </si>
  <si>
    <t>shawn.yu@state.co.us</t>
  </si>
  <si>
    <t>David Kosmiski, P.E.</t>
  </si>
  <si>
    <t>Miscellaneous (M) Standards Engineer</t>
  </si>
  <si>
    <t>303-757-9021</t>
  </si>
  <si>
    <t>720-883-6170</t>
  </si>
  <si>
    <t>david.kosmiski@state.co.us</t>
  </si>
  <si>
    <t>Amin Fakhimalizad</t>
  </si>
  <si>
    <t>Assistant Miscellaneous (M) Standards Engineer</t>
  </si>
  <si>
    <t>303-757-9229</t>
  </si>
  <si>
    <t>amin.fakhimalizad@state.co.us</t>
  </si>
  <si>
    <t>Man (Steve) Yip</t>
  </si>
  <si>
    <t>man.yip@state.co.us</t>
  </si>
  <si>
    <t>CT</t>
  </si>
  <si>
    <t>David Kilpatrick</t>
  </si>
  <si>
    <t>Transportation Supervising Engineer</t>
  </si>
  <si>
    <t>Division of Facilities and Transit - Engineering Services</t>
  </si>
  <si>
    <t>Connecticut Dept. of Transportation</t>
  </si>
  <si>
    <t>(860) 594-3288</t>
  </si>
  <si>
    <t>David.Kilpatrick@ct.gov</t>
  </si>
  <si>
    <t>DE</t>
  </si>
  <si>
    <t>Construction Resource Engineer</t>
  </si>
  <si>
    <t>Construction Section</t>
  </si>
  <si>
    <t>(302)760-2336</t>
  </si>
  <si>
    <t>(302)236-9816</t>
  </si>
  <si>
    <t>Craig.Blowers@delaware.gov</t>
  </si>
  <si>
    <t>James Osborne</t>
  </si>
  <si>
    <t>Traffic Safety Programs Manager</t>
  </si>
  <si>
    <t>Traffic Operations</t>
  </si>
  <si>
    <t>(302)659-4651</t>
  </si>
  <si>
    <t>(302)542-7201</t>
  </si>
  <si>
    <t>James.Osborne@delaware.gov</t>
  </si>
  <si>
    <t>FHWA HQ</t>
  </si>
  <si>
    <t>Eduardo Arispe</t>
  </si>
  <si>
    <t>Research Highway Safety Specialist</t>
  </si>
  <si>
    <t>Federal Highway Administration
Turner-Fairbank highway Research Center</t>
  </si>
  <si>
    <t>U.S. Department of Transportation</t>
  </si>
  <si>
    <t>(202) 493-3291</t>
  </si>
  <si>
    <t>Eduardo.Arispe@dot.gov</t>
  </si>
  <si>
    <t>Dick Albin</t>
  </si>
  <si>
    <t>Senior Safety Engineer</t>
  </si>
  <si>
    <t>Office of Innovation Implementation, Safety &amp; Design Team</t>
  </si>
  <si>
    <t>(303) 550-8804</t>
  </si>
  <si>
    <t>Dick.Albin@dot.gov</t>
  </si>
  <si>
    <t>Matt Hinshaw, M.S., P.E.</t>
  </si>
  <si>
    <t>Highway Safety Engineer</t>
  </si>
  <si>
    <t>FHWA Office of Safety</t>
  </si>
  <si>
    <t>360-619-7677</t>
  </si>
  <si>
    <t>matthew.hinshaw@dot.gov</t>
  </si>
  <si>
    <t>FHWA FLH</t>
  </si>
  <si>
    <t>Christine Black</t>
  </si>
  <si>
    <t>Central Federal Lands Highway Division</t>
  </si>
  <si>
    <t>(720) 963-3662</t>
  </si>
  <si>
    <t>Christine.black@dot.gov</t>
  </si>
  <si>
    <t xml:space="preserve">Isbel Ramos-Reyes </t>
  </si>
  <si>
    <t>Lead Safety and Transportation Operations Engineer</t>
  </si>
  <si>
    <t>Eastern Federal Lands Highway Division</t>
  </si>
  <si>
    <t>703-948-1442</t>
  </si>
  <si>
    <t>isbel.ramos-reyes@dot.gov</t>
  </si>
  <si>
    <t>Richard Stepp</t>
  </si>
  <si>
    <t>Richard.Stepp@dot.state.fl.us</t>
  </si>
  <si>
    <t>Derwood C. Sheppard, Jr., P.E.</t>
  </si>
  <si>
    <t>Standard Plans Publication Eng.</t>
  </si>
  <si>
    <t>FDOT Roadway Design Office</t>
  </si>
  <si>
    <t>(850) 414-4334</t>
  </si>
  <si>
    <t>Derwood.Sheppard@dot.state.fl.us</t>
  </si>
  <si>
    <t>IA</t>
  </si>
  <si>
    <t>Office of Design – Methods</t>
  </si>
  <si>
    <t>Daniel.Harness@iowadot.us</t>
  </si>
  <si>
    <t>Chris Poole</t>
  </si>
  <si>
    <t>State Traffic Engineer</t>
  </si>
  <si>
    <t>Traffic and Safety Bureau</t>
  </si>
  <si>
    <t>Chris.Poole@iowadot.us</t>
  </si>
  <si>
    <t>ID</t>
  </si>
  <si>
    <t>Marc Danley</t>
  </si>
  <si>
    <t>Marc.Danley@itd.idaho.gov</t>
  </si>
  <si>
    <t>Kevin Sablan</t>
  </si>
  <si>
    <t>Design/Traffic Engineer</t>
  </si>
  <si>
    <t>Idaho Transportation Department</t>
  </si>
  <si>
    <t>(208) 334-8558</t>
  </si>
  <si>
    <t>Kevin.sablan@itd.idaho.gov</t>
  </si>
  <si>
    <t>Martha A. Brown, P.E.</t>
  </si>
  <si>
    <t>Safety Policy &amp; Initiatives Engineer</t>
  </si>
  <si>
    <t>Bureau of Safety Programs and Engineering</t>
  </si>
  <si>
    <t>(217) 785-3034</t>
  </si>
  <si>
    <t>Martha.A.Brown@illinois.gov</t>
  </si>
  <si>
    <t>Edgar Galofre</t>
  </si>
  <si>
    <t>Safety Design Engineer</t>
  </si>
  <si>
    <t>(217) 558-9089</t>
  </si>
  <si>
    <t>Edgar.Galofre@Illinois.gov</t>
  </si>
  <si>
    <t>LA</t>
  </si>
  <si>
    <t>Chris Guidry</t>
  </si>
  <si>
    <t>Bridge Manager</t>
  </si>
  <si>
    <t>Bridge &amp; Structural Design Section</t>
  </si>
  <si>
    <t>Louisiana Department of Transportation &amp; Development</t>
  </si>
  <si>
    <t>(225) 379-1328</t>
  </si>
  <si>
    <t>Chris.Guidry@la.gov</t>
  </si>
  <si>
    <t>Carl Gaudry</t>
  </si>
  <si>
    <t>Bridge Design Manager</t>
  </si>
  <si>
    <t>Carl.Gaudry@la.gov</t>
  </si>
  <si>
    <t>MA</t>
  </si>
  <si>
    <t>James Danila</t>
  </si>
  <si>
    <t>Assistant State Traffic Engineer</t>
  </si>
  <si>
    <t>(857) 368-9640</t>
  </si>
  <si>
    <t>James.Danila@state.ma.us</t>
  </si>
  <si>
    <t>Alex Bardow</t>
  </si>
  <si>
    <t>Director of Bridges and Structure</t>
  </si>
  <si>
    <t>(857) 368-9430</t>
  </si>
  <si>
    <t>Alexander.Bardow@state.ma.us</t>
  </si>
  <si>
    <t>MD</t>
  </si>
  <si>
    <t>Philip Brentlinger</t>
  </si>
  <si>
    <t>Maryland State Highway Administration</t>
  </si>
  <si>
    <t xml:space="preserve"> pbrentlinger@mdot.maryland.gov</t>
  </si>
  <si>
    <t>MI</t>
  </si>
  <si>
    <t>Carlos Torres, P.E.</t>
  </si>
  <si>
    <t>Crash Barrier Engineer</t>
  </si>
  <si>
    <t>Geometric Design Unit, Design Division</t>
  </si>
  <si>
    <t>(517) 335-2852</t>
  </si>
  <si>
    <t>torresc@michigan.gov</t>
  </si>
  <si>
    <t>MN</t>
  </si>
  <si>
    <t>Khamsai Yang</t>
  </si>
  <si>
    <t>Design Standards Engineer</t>
  </si>
  <si>
    <t>Office of Project Management and Technical Support</t>
  </si>
  <si>
    <t>(651) 366-4622</t>
  </si>
  <si>
    <t>612-322-5601</t>
  </si>
  <si>
    <t>Khamsai.Yang@state.mn.us</t>
  </si>
  <si>
    <t>Brian Tang</t>
  </si>
  <si>
    <t>Assistant Design Standards Engineer</t>
  </si>
  <si>
    <t>(651) 366-4684</t>
  </si>
  <si>
    <t>brian.tang@state.mn.us</t>
  </si>
  <si>
    <t>MO</t>
  </si>
  <si>
    <t>Amy Crawford</t>
  </si>
  <si>
    <t>Amy.Crawford@modot.mo.gov</t>
  </si>
  <si>
    <t>Kaitlyn (Katy) Bower</t>
  </si>
  <si>
    <t>Roadside Design Specialist</t>
  </si>
  <si>
    <t>573-472-9028</t>
  </si>
  <si>
    <t>kaitlyn.bower@modot.mo.gov</t>
  </si>
  <si>
    <t>NM</t>
  </si>
  <si>
    <t>Traffic Technical Support Engineer</t>
  </si>
  <si>
    <t>505 827-3263</t>
  </si>
  <si>
    <t>505-469-1405</t>
  </si>
  <si>
    <t>Brad.Julian@dot.nm.gov</t>
  </si>
  <si>
    <t>OH</t>
  </si>
  <si>
    <t>Don Fisher, P.E.</t>
  </si>
  <si>
    <t>(614) 387-2614</t>
  </si>
  <si>
    <t>don.fisher@dot.ohio.gov</t>
  </si>
  <si>
    <t>ON</t>
  </si>
  <si>
    <t>Kenneth Shannon, P. Eng.</t>
  </si>
  <si>
    <t>Senior Engineer, Highway Design (A)</t>
  </si>
  <si>
    <t>(905) 704-3106</t>
  </si>
  <si>
    <t>Kenneth.Shannon@ontario.ca</t>
  </si>
  <si>
    <t>OR</t>
  </si>
  <si>
    <t>Christopher Henson</t>
  </si>
  <si>
    <t>Senior Roadside Design Engineer</t>
  </si>
  <si>
    <t>Technical Services Branch</t>
  </si>
  <si>
    <t>(503) 986-3561</t>
  </si>
  <si>
    <t>Christopher.S.Henson@odot.state.or.us</t>
  </si>
  <si>
    <t>PA</t>
  </si>
  <si>
    <t>James Borino, Jr.</t>
  </si>
  <si>
    <t>Chief, Standards and Criteria Unit</t>
  </si>
  <si>
    <t>Highway Design and Technology Division</t>
  </si>
  <si>
    <t>(717)612-4791</t>
  </si>
  <si>
    <t>jborino@pa.gov</t>
  </si>
  <si>
    <t>Evan Pursel</t>
  </si>
  <si>
    <t>Senior Civil Engineer</t>
  </si>
  <si>
    <t>(717) 705-8535</t>
  </si>
  <si>
    <t>epursel@pa.gov</t>
  </si>
  <si>
    <t>Nina Ertel</t>
  </si>
  <si>
    <t>Project Development Engineer</t>
  </si>
  <si>
    <t>(717) 425-7679</t>
  </si>
  <si>
    <t>nertel@pa.gov</t>
  </si>
  <si>
    <t>TN</t>
  </si>
  <si>
    <t>Ali Hangul</t>
  </si>
  <si>
    <t>Asst. Director, Design Standards and Policy</t>
  </si>
  <si>
    <t>HQ Roadway Design and Office of Aerial Surveys</t>
  </si>
  <si>
    <t>Tennesee DOT</t>
  </si>
  <si>
    <t>(615) 741-0840</t>
  </si>
  <si>
    <t>Ali.Hangul@tn.gov</t>
  </si>
  <si>
    <t>TTI</t>
  </si>
  <si>
    <t>Senior Research Engineer</t>
  </si>
  <si>
    <t>Roadside Safety and Physical Security</t>
  </si>
  <si>
    <t>Texas A&amp;M Transportation Institute</t>
  </si>
  <si>
    <t>(979) 317 2703</t>
  </si>
  <si>
    <t>Research Scientist</t>
  </si>
  <si>
    <t>Ariel Sheil</t>
  </si>
  <si>
    <t>Research Assistant</t>
  </si>
  <si>
    <t>(979) 595-3350</t>
  </si>
  <si>
    <t>A-Sheil@tti.tamu.edu</t>
  </si>
  <si>
    <t>Lance Bullard</t>
  </si>
  <si>
    <t>(979) 317-2855</t>
  </si>
  <si>
    <t>l-bullard@tti.tamu.edu</t>
  </si>
  <si>
    <t>TX</t>
  </si>
  <si>
    <t>Chris Lindsey</t>
  </si>
  <si>
    <t>Design Division</t>
  </si>
  <si>
    <t>(512) 416-2750</t>
  </si>
  <si>
    <t>Christopher.Lindsey@txdot.gov</t>
  </si>
  <si>
    <t>Taya Retterer</t>
  </si>
  <si>
    <t>TxDOT Bridge Standards Engineer</t>
  </si>
  <si>
    <t>Bridge Division</t>
  </si>
  <si>
    <t>(512) 416-2719</t>
  </si>
  <si>
    <t>Taya.Retterer@txdot.gov</t>
  </si>
  <si>
    <t>UT</t>
  </si>
  <si>
    <t>Shawn Debenham</t>
  </si>
  <si>
    <t>Roadside Safety Manager</t>
  </si>
  <si>
    <t>Traffic and Safety Division</t>
  </si>
  <si>
    <t>(801) 971-9575</t>
  </si>
  <si>
    <t>sdebenham@utah.gov</t>
  </si>
  <si>
    <t>WA</t>
  </si>
  <si>
    <t>Roadside Safety Engineer</t>
  </si>
  <si>
    <t>Washington State Dept. of Transportation</t>
  </si>
  <si>
    <t>(360) 704-6377</t>
  </si>
  <si>
    <t>(360) 972-8050</t>
  </si>
  <si>
    <t>moecket@wsdot.wa.gov</t>
  </si>
  <si>
    <t>Kevin Burch</t>
  </si>
  <si>
    <t>Policy Support Engineer</t>
  </si>
  <si>
    <t>burchk@wsdot.wa.gov</t>
  </si>
  <si>
    <t>Mustafa Mohamedali</t>
  </si>
  <si>
    <t>Research Manager/Engineering</t>
  </si>
  <si>
    <t>Trans Safety &amp; System Analysis
Research &amp; Library Services</t>
  </si>
  <si>
    <t>(360) 704-6307</t>
  </si>
  <si>
    <t>(360) 556-3332</t>
  </si>
  <si>
    <t>Mohamem@wsdot.wa.gov</t>
  </si>
  <si>
    <t>WI</t>
  </si>
  <si>
    <t>Erik Emerson P.E.</t>
  </si>
  <si>
    <t>Standards Development Engineer
Roadside Design</t>
  </si>
  <si>
    <t>Bureau of Project Development</t>
  </si>
  <si>
    <t>Erik.Emerson@wi.gov</t>
  </si>
  <si>
    <t>WV</t>
  </si>
  <si>
    <t>Donna Hardy</t>
  </si>
  <si>
    <t>Mobility, ITS &amp; Safety Engineer</t>
  </si>
  <si>
    <t>WV Department of Transportation</t>
  </si>
  <si>
    <t>304-414-7338</t>
  </si>
  <si>
    <t>Donna.J.hardy@wv.gov</t>
  </si>
  <si>
    <t>Traffic Services Engineer</t>
  </si>
  <si>
    <t>Traffic Engineering</t>
  </si>
  <si>
    <t>WV Division of Highways</t>
  </si>
  <si>
    <t>(304)414-7373</t>
  </si>
  <si>
    <t>Ted.J.Whitmore@wv.gov</t>
  </si>
  <si>
    <t>Alaska, Alabama, California, Colorado, Connecticut, Delaware, Florida, Iowa, Idaho, Illinois, Louisiana, Massachusetts, Maryland, Michigan, Minnesota, Missouri, New Mexico, Ohio, Ontario, Oregon, Pennsylvania, Tennessee, Texas, Utah, Washington, Wisconsin, West Virginia
State Count =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</si>
</sst>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theme="1"/>
      <name val="Calibri"/>
      <family val="2"/>
      <scheme val="minor"/>
    </font>
    <font>
      <sz val="11"/>
      <color rgb="FF212529"/>
      <name val="Source Sans Pro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70AD47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b/>
      <i/>
      <sz val="11"/>
      <color rgb="FFFF0000"/>
      <name val="Calibri"/>
      <family val="2"/>
    </font>
    <font>
      <sz val="11"/>
      <color rgb="FF00B050"/>
      <name val="Calibri"/>
      <family val="2"/>
    </font>
    <font>
      <b/>
      <sz val="10"/>
      <color rgb="FF000000"/>
      <name val="Calibri"/>
      <family val="2"/>
    </font>
    <font>
      <b/>
      <i/>
      <sz val="10"/>
      <color rgb="FFFF0000"/>
      <name val="Calibri"/>
      <family val="2"/>
    </font>
    <font>
      <sz val="11"/>
      <color rgb="FFCC0000"/>
      <name val="Calibri"/>
      <family val="2"/>
      <scheme val="minor"/>
    </font>
    <font>
      <sz val="11"/>
      <color rgb="FF000000"/>
      <name val="Calibri"/>
      <charset val="1"/>
    </font>
    <font>
      <sz val="12"/>
      <color rgb="FFFF0000"/>
      <name val="Calibri"/>
      <family val="2"/>
    </font>
    <font>
      <b/>
      <sz val="12"/>
      <color rgb="FF4472C4"/>
      <name val="Calibri"/>
      <family val="2"/>
      <scheme val="minor"/>
    </font>
    <font>
      <sz val="11"/>
      <color rgb="FF70AD47"/>
      <name val="Calibri"/>
      <family val="2"/>
      <scheme val="minor"/>
    </font>
    <font>
      <sz val="12"/>
      <color rgb="FF000000"/>
      <name val="Calibri"/>
    </font>
    <font>
      <sz val="11"/>
      <color rgb="FF4472C4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sz val="11"/>
      <color rgb="FF9C0006"/>
      <name val="Calibri"/>
      <family val="2"/>
    </font>
    <font>
      <b/>
      <u/>
      <sz val="12"/>
      <color rgb="FF000000"/>
      <name val="Calibri"/>
    </font>
    <font>
      <sz val="8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9D08E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D9E2F3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4472C4"/>
        <bgColor rgb="FF4472C4"/>
      </patternFill>
    </fill>
    <fill>
      <patternFill patternType="solid">
        <fgColor rgb="FFFF0000"/>
        <bgColor rgb="FF000000"/>
      </patternFill>
    </fill>
    <fill>
      <patternFill patternType="solid">
        <fgColor rgb="FFD9E1F2"/>
        <bgColor rgb="FFD9E1F2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medium">
        <color auto="1"/>
      </right>
      <top style="thin">
        <color indexed="64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indexed="64"/>
      </left>
      <right/>
      <top/>
      <bottom style="dotted">
        <color rgb="FF000000"/>
      </bottom>
      <diagonal/>
    </border>
    <border>
      <left/>
      <right style="medium">
        <color auto="1"/>
      </right>
      <top/>
      <bottom style="dotted">
        <color rgb="FF000000"/>
      </bottom>
      <diagonal/>
    </border>
    <border>
      <left style="medium">
        <color auto="1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thin">
        <color indexed="64"/>
      </left>
      <right/>
      <top style="dotted">
        <color rgb="FF000000"/>
      </top>
      <bottom style="dotted">
        <color rgb="FF000000"/>
      </bottom>
      <diagonal/>
    </border>
    <border>
      <left/>
      <right style="medium">
        <color auto="1"/>
      </right>
      <top style="dotted">
        <color rgb="FF000000"/>
      </top>
      <bottom style="dotted">
        <color rgb="FF000000"/>
      </bottom>
      <diagonal/>
    </border>
    <border>
      <left style="medium">
        <color auto="1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indexed="64"/>
      </left>
      <right/>
      <top style="dotted">
        <color rgb="FF000000"/>
      </top>
      <bottom/>
      <diagonal/>
    </border>
    <border>
      <left/>
      <right style="medium">
        <color auto="1"/>
      </right>
      <top style="dotted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rgb="FF000000"/>
      </right>
      <top style="medium">
        <color auto="1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hair">
        <color auto="1"/>
      </bottom>
      <diagonal/>
    </border>
    <border>
      <left/>
      <right style="thin">
        <color rgb="FF000000"/>
      </right>
      <top style="hair">
        <color auto="1"/>
      </top>
      <bottom style="hair">
        <color auto="1"/>
      </bottom>
      <diagonal/>
    </border>
    <border>
      <left/>
      <right style="thin">
        <color rgb="FF000000"/>
      </right>
      <top style="hair">
        <color auto="1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rgb="FF000000"/>
      </top>
      <bottom style="dashed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ashed">
        <color rgb="FF000000"/>
      </bottom>
      <diagonal/>
    </border>
    <border>
      <left style="thin">
        <color rgb="FF000000"/>
      </left>
      <right/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/>
      <top style="dashed">
        <color rgb="FF000000"/>
      </top>
      <bottom style="medium">
        <color rgb="FF000000"/>
      </bottom>
      <diagonal/>
    </border>
    <border>
      <left/>
      <right/>
      <top/>
      <bottom style="dashed">
        <color rgb="FF000000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/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/>
      <diagonal/>
    </border>
    <border>
      <left/>
      <right style="thin">
        <color rgb="FF000000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auto="1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rgb="FF000000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rgb="FF000000"/>
      </bottom>
      <diagonal/>
    </border>
    <border>
      <left/>
      <right style="thin">
        <color auto="1"/>
      </right>
      <top style="hair">
        <color auto="1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8EA9DB"/>
      </left>
      <right/>
      <top style="thin">
        <color rgb="FF8EA9DB"/>
      </top>
      <bottom style="thin">
        <color rgb="FF8EA9DB"/>
      </bottom>
      <diagonal/>
    </border>
    <border>
      <left/>
      <right/>
      <top style="thin">
        <color rgb="FF8EA9DB"/>
      </top>
      <bottom style="thin">
        <color rgb="FF8EA9DB"/>
      </bottom>
      <diagonal/>
    </border>
    <border>
      <left/>
      <right style="thin">
        <color rgb="FF8EA9DB"/>
      </right>
      <top style="thin">
        <color rgb="FF8EA9DB"/>
      </top>
      <bottom style="thin">
        <color rgb="FF8EA9DB"/>
      </bottom>
      <diagonal/>
    </border>
    <border>
      <left style="thin">
        <color rgb="FF000000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466">
    <xf numFmtId="0" fontId="0" fillId="0" borderId="0" xfId="0"/>
    <xf numFmtId="0" fontId="16" fillId="0" borderId="0" xfId="0" applyFont="1"/>
    <xf numFmtId="0" fontId="0" fillId="0" borderId="0" xfId="0" applyAlignment="1">
      <alignment horizontal="center"/>
    </xf>
    <xf numFmtId="0" fontId="16" fillId="33" borderId="11" xfId="0" applyFont="1" applyFill="1" applyBorder="1" applyAlignment="1">
      <alignment horizontal="left"/>
    </xf>
    <xf numFmtId="0" fontId="0" fillId="0" borderId="14" xfId="0" applyBorder="1"/>
    <xf numFmtId="0" fontId="18" fillId="0" borderId="14" xfId="0" applyFont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/>
    <xf numFmtId="0" fontId="18" fillId="0" borderId="17" xfId="0" applyFont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6" fillId="33" borderId="23" xfId="0" applyFont="1" applyFill="1" applyBorder="1"/>
    <xf numFmtId="0" fontId="16" fillId="33" borderId="24" xfId="0" applyFont="1" applyFill="1" applyBorder="1"/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36" xfId="0" applyBorder="1"/>
    <xf numFmtId="0" fontId="0" fillId="0" borderId="37" xfId="0" applyBorder="1"/>
    <xf numFmtId="0" fontId="0" fillId="0" borderId="39" xfId="0" applyBorder="1"/>
    <xf numFmtId="0" fontId="16" fillId="34" borderId="11" xfId="0" applyFont="1" applyFill="1" applyBorder="1"/>
    <xf numFmtId="0" fontId="16" fillId="34" borderId="40" xfId="0" applyFont="1" applyFill="1" applyBorder="1"/>
    <xf numFmtId="0" fontId="16" fillId="34" borderId="11" xfId="0" applyFont="1" applyFill="1" applyBorder="1" applyAlignment="1">
      <alignment horizontal="center"/>
    </xf>
    <xf numFmtId="1" fontId="0" fillId="0" borderId="41" xfId="0" applyNumberFormat="1" applyBorder="1"/>
    <xf numFmtId="1" fontId="0" fillId="0" borderId="14" xfId="0" applyNumberFormat="1" applyBorder="1" applyAlignment="1">
      <alignment horizontal="center"/>
    </xf>
    <xf numFmtId="1" fontId="0" fillId="0" borderId="42" xfId="0" applyNumberFormat="1" applyBorder="1"/>
    <xf numFmtId="1" fontId="0" fillId="0" borderId="17" xfId="0" applyNumberFormat="1" applyBorder="1" applyAlignment="1">
      <alignment horizontal="center"/>
    </xf>
    <xf numFmtId="1" fontId="0" fillId="0" borderId="43" xfId="0" applyNumberFormat="1" applyBorder="1"/>
    <xf numFmtId="1" fontId="0" fillId="0" borderId="20" xfId="0" applyNumberForma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16" fillId="33" borderId="32" xfId="0" applyFont="1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0" xfId="0" applyAlignment="1">
      <alignment horizontal="left"/>
    </xf>
    <xf numFmtId="0" fontId="16" fillId="33" borderId="22" xfId="0" applyFont="1" applyFill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35" xfId="0" applyBorder="1" applyAlignment="1">
      <alignment horizontal="left"/>
    </xf>
    <xf numFmtId="0" fontId="16" fillId="34" borderId="10" xfId="0" applyFont="1" applyFill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9" xfId="0" applyBorder="1" applyAlignment="1">
      <alignment horizontal="left"/>
    </xf>
    <xf numFmtId="0" fontId="16" fillId="34" borderId="40" xfId="0" applyFont="1" applyFill="1" applyBorder="1" applyAlignment="1">
      <alignment horizontal="right"/>
    </xf>
    <xf numFmtId="164" fontId="16" fillId="0" borderId="41" xfId="1" applyNumberFormat="1" applyFont="1" applyBorder="1"/>
    <xf numFmtId="164" fontId="16" fillId="0" borderId="42" xfId="1" applyNumberFormat="1" applyFont="1" applyBorder="1"/>
    <xf numFmtId="164" fontId="16" fillId="0" borderId="43" xfId="1" applyNumberFormat="1" applyFont="1" applyBorder="1"/>
    <xf numFmtId="0" fontId="0" fillId="0" borderId="44" xfId="0" applyBorder="1" applyAlignment="1">
      <alignment horizontal="left"/>
    </xf>
    <xf numFmtId="0" fontId="0" fillId="0" borderId="45" xfId="0" applyBorder="1"/>
    <xf numFmtId="43" fontId="16" fillId="0" borderId="46" xfId="1" applyFont="1" applyBorder="1"/>
    <xf numFmtId="0" fontId="0" fillId="0" borderId="45" xfId="0" applyBorder="1" applyAlignment="1">
      <alignment horizontal="center"/>
    </xf>
    <xf numFmtId="1" fontId="0" fillId="0" borderId="46" xfId="0" applyNumberFormat="1" applyBorder="1"/>
    <xf numFmtId="1" fontId="0" fillId="0" borderId="45" xfId="0" applyNumberForma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left"/>
    </xf>
    <xf numFmtId="0" fontId="0" fillId="0" borderId="49" xfId="0" applyBorder="1"/>
    <xf numFmtId="43" fontId="16" fillId="0" borderId="50" xfId="1" applyFont="1" applyBorder="1"/>
    <xf numFmtId="0" fontId="0" fillId="0" borderId="49" xfId="0" applyBorder="1" applyAlignment="1">
      <alignment horizontal="center"/>
    </xf>
    <xf numFmtId="1" fontId="0" fillId="0" borderId="50" xfId="0" applyNumberFormat="1" applyBorder="1"/>
    <xf numFmtId="1" fontId="0" fillId="0" borderId="49" xfId="0" applyNumberFormat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left"/>
    </xf>
    <xf numFmtId="0" fontId="0" fillId="0" borderId="53" xfId="0" applyBorder="1"/>
    <xf numFmtId="43" fontId="16" fillId="0" borderId="54" xfId="1" applyFont="1" applyBorder="1"/>
    <xf numFmtId="0" fontId="0" fillId="0" borderId="53" xfId="0" applyBorder="1" applyAlignment="1">
      <alignment horizontal="center"/>
    </xf>
    <xf numFmtId="1" fontId="0" fillId="0" borderId="54" xfId="0" applyNumberFormat="1" applyBorder="1"/>
    <xf numFmtId="1" fontId="0" fillId="0" borderId="53" xfId="0" applyNumberFormat="1" applyBorder="1" applyAlignment="1">
      <alignment horizontal="center"/>
    </xf>
    <xf numFmtId="0" fontId="0" fillId="0" borderId="55" xfId="0" applyBorder="1" applyAlignment="1">
      <alignment horizontal="center"/>
    </xf>
    <xf numFmtId="0" fontId="0" fillId="33" borderId="58" xfId="0" applyFill="1" applyBorder="1" applyAlignment="1">
      <alignment horizontal="left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14" fillId="0" borderId="60" xfId="0" applyFont="1" applyBorder="1" applyAlignment="1">
      <alignment horizontal="center"/>
    </xf>
    <xf numFmtId="0" fontId="0" fillId="0" borderId="61" xfId="0" applyBorder="1" applyAlignment="1">
      <alignment horizontal="center"/>
    </xf>
    <xf numFmtId="0" fontId="18" fillId="0" borderId="60" xfId="0" applyFont="1" applyBorder="1" applyAlignment="1">
      <alignment horizontal="center"/>
    </xf>
    <xf numFmtId="0" fontId="24" fillId="0" borderId="29" xfId="0" applyFont="1" applyBorder="1"/>
    <xf numFmtId="0" fontId="16" fillId="0" borderId="0" xfId="0" applyFont="1" applyAlignment="1">
      <alignment horizontal="center"/>
    </xf>
    <xf numFmtId="0" fontId="16" fillId="37" borderId="56" xfId="0" applyFont="1" applyFill="1" applyBorder="1" applyAlignment="1">
      <alignment horizontal="center" vertical="center"/>
    </xf>
    <xf numFmtId="165" fontId="0" fillId="37" borderId="57" xfId="0" applyNumberFormat="1" applyFill="1" applyBorder="1" applyAlignment="1">
      <alignment horizontal="center" vertical="center"/>
    </xf>
    <xf numFmtId="0" fontId="0" fillId="37" borderId="57" xfId="0" applyFill="1" applyBorder="1" applyAlignment="1">
      <alignment horizontal="center" vertical="center"/>
    </xf>
    <xf numFmtId="0" fontId="0" fillId="38" borderId="62" xfId="0" applyFill="1" applyBorder="1"/>
    <xf numFmtId="0" fontId="0" fillId="38" borderId="63" xfId="0" applyFill="1" applyBorder="1"/>
    <xf numFmtId="0" fontId="0" fillId="38" borderId="64" xfId="0" applyFill="1" applyBorder="1" applyAlignment="1">
      <alignment horizontal="center"/>
    </xf>
    <xf numFmtId="0" fontId="0" fillId="38" borderId="65" xfId="0" applyFill="1" applyBorder="1"/>
    <xf numFmtId="0" fontId="0" fillId="38" borderId="66" xfId="0" applyFill="1" applyBorder="1"/>
    <xf numFmtId="0" fontId="0" fillId="36" borderId="67" xfId="0" applyFill="1" applyBorder="1"/>
    <xf numFmtId="0" fontId="23" fillId="36" borderId="68" xfId="0" applyFont="1" applyFill="1" applyBorder="1"/>
    <xf numFmtId="0" fontId="23" fillId="36" borderId="69" xfId="0" applyFont="1" applyFill="1" applyBorder="1"/>
    <xf numFmtId="0" fontId="0" fillId="0" borderId="70" xfId="0" applyBorder="1" applyAlignment="1">
      <alignment horizontal="center"/>
    </xf>
    <xf numFmtId="0" fontId="0" fillId="0" borderId="68" xfId="0" applyBorder="1"/>
    <xf numFmtId="0" fontId="23" fillId="0" borderId="69" xfId="0" applyFont="1" applyBorder="1" applyAlignment="1">
      <alignment horizontal="center"/>
    </xf>
    <xf numFmtId="0" fontId="14" fillId="0" borderId="17" xfId="0" applyFont="1" applyBorder="1"/>
    <xf numFmtId="164" fontId="26" fillId="0" borderId="42" xfId="1" applyNumberFormat="1" applyFont="1" applyBorder="1"/>
    <xf numFmtId="0" fontId="14" fillId="0" borderId="17" xfId="0" applyFont="1" applyBorder="1" applyAlignment="1">
      <alignment horizontal="center"/>
    </xf>
    <xf numFmtId="1" fontId="14" fillId="0" borderId="42" xfId="0" applyNumberFormat="1" applyFont="1" applyBorder="1"/>
    <xf numFmtId="1" fontId="14" fillId="0" borderId="17" xfId="0" applyNumberFormat="1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6" fillId="33" borderId="58" xfId="0" applyFont="1" applyFill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3" xfId="0" applyBorder="1" applyAlignment="1">
      <alignment horizontal="center"/>
    </xf>
    <xf numFmtId="164" fontId="0" fillId="0" borderId="0" xfId="0" applyNumberFormat="1" applyAlignment="1">
      <alignment horizontal="center"/>
    </xf>
    <xf numFmtId="0" fontId="25" fillId="35" borderId="74" xfId="0" applyFont="1" applyFill="1" applyBorder="1" applyAlignment="1">
      <alignment horizontal="center"/>
    </xf>
    <xf numFmtId="0" fontId="16" fillId="39" borderId="31" xfId="0" applyFont="1" applyFill="1" applyBorder="1" applyAlignment="1">
      <alignment horizontal="left"/>
    </xf>
    <xf numFmtId="0" fontId="16" fillId="39" borderId="40" xfId="0" applyFont="1" applyFill="1" applyBorder="1"/>
    <xf numFmtId="0" fontId="16" fillId="39" borderId="12" xfId="0" applyFont="1" applyFill="1" applyBorder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center"/>
    </xf>
    <xf numFmtId="0" fontId="29" fillId="37" borderId="56" xfId="0" applyFont="1" applyFill="1" applyBorder="1" applyAlignment="1">
      <alignment horizontal="center" vertical="center" wrapText="1"/>
    </xf>
    <xf numFmtId="0" fontId="29" fillId="37" borderId="76" xfId="0" applyFont="1" applyFill="1" applyBorder="1" applyAlignment="1">
      <alignment horizontal="center" vertical="center" wrapText="1"/>
    </xf>
    <xf numFmtId="0" fontId="0" fillId="39" borderId="58" xfId="0" applyFill="1" applyBorder="1" applyAlignment="1">
      <alignment horizontal="left"/>
    </xf>
    <xf numFmtId="0" fontId="16" fillId="37" borderId="77" xfId="0" applyFont="1" applyFill="1" applyBorder="1" applyAlignment="1">
      <alignment horizontal="center" vertical="center"/>
    </xf>
    <xf numFmtId="0" fontId="0" fillId="37" borderId="78" xfId="0" applyFill="1" applyBorder="1" applyAlignment="1">
      <alignment horizontal="center" vertical="center"/>
    </xf>
    <xf numFmtId="0" fontId="0" fillId="40" borderId="28" xfId="0" applyFill="1" applyBorder="1" applyAlignment="1">
      <alignment horizontal="left"/>
    </xf>
    <xf numFmtId="0" fontId="0" fillId="40" borderId="29" xfId="0" applyFill="1" applyBorder="1"/>
    <xf numFmtId="0" fontId="0" fillId="40" borderId="30" xfId="0" applyFill="1" applyBorder="1"/>
    <xf numFmtId="0" fontId="0" fillId="40" borderId="34" xfId="0" applyFill="1" applyBorder="1" applyAlignment="1">
      <alignment horizontal="center"/>
    </xf>
    <xf numFmtId="0" fontId="0" fillId="40" borderId="60" xfId="0" applyFill="1" applyBorder="1" applyAlignment="1">
      <alignment horizontal="center"/>
    </xf>
    <xf numFmtId="0" fontId="0" fillId="40" borderId="17" xfId="0" applyFill="1" applyBorder="1"/>
    <xf numFmtId="0" fontId="0" fillId="40" borderId="78" xfId="0" applyFill="1" applyBorder="1" applyAlignment="1">
      <alignment horizontal="center" vertical="center"/>
    </xf>
    <xf numFmtId="0" fontId="0" fillId="40" borderId="57" xfId="0" applyFill="1" applyBorder="1" applyAlignment="1">
      <alignment horizontal="center" vertical="center"/>
    </xf>
    <xf numFmtId="0" fontId="0" fillId="40" borderId="0" xfId="0" applyFill="1"/>
    <xf numFmtId="0" fontId="0" fillId="0" borderId="79" xfId="0" applyBorder="1"/>
    <xf numFmtId="0" fontId="0" fillId="0" borderId="80" xfId="0" applyBorder="1"/>
    <xf numFmtId="164" fontId="16" fillId="0" borderId="0" xfId="1" applyNumberFormat="1" applyFont="1" applyBorder="1"/>
    <xf numFmtId="1" fontId="0" fillId="0" borderId="0" xfId="0" applyNumberFormat="1" applyAlignment="1">
      <alignment horizontal="center"/>
    </xf>
    <xf numFmtId="0" fontId="0" fillId="0" borderId="84" xfId="0" applyBorder="1"/>
    <xf numFmtId="0" fontId="16" fillId="38" borderId="81" xfId="0" applyFont="1" applyFill="1" applyBorder="1" applyAlignment="1">
      <alignment vertical="top"/>
    </xf>
    <xf numFmtId="0" fontId="16" fillId="38" borderId="87" xfId="0" applyFont="1" applyFill="1" applyBorder="1" applyAlignment="1">
      <alignment horizontal="center" vertical="top" wrapText="1"/>
    </xf>
    <xf numFmtId="0" fontId="16" fillId="38" borderId="86" xfId="0" applyFont="1" applyFill="1" applyBorder="1" applyAlignment="1">
      <alignment horizontal="center" vertical="top" wrapText="1"/>
    </xf>
    <xf numFmtId="0" fontId="0" fillId="0" borderId="89" xfId="0" applyBorder="1" applyAlignment="1">
      <alignment horizontal="center"/>
    </xf>
    <xf numFmtId="0" fontId="0" fillId="0" borderId="90" xfId="0" applyBorder="1" applyAlignment="1">
      <alignment horizontal="center"/>
    </xf>
    <xf numFmtId="1" fontId="0" fillId="0" borderId="88" xfId="0" applyNumberFormat="1" applyBorder="1" applyAlignment="1">
      <alignment horizontal="center"/>
    </xf>
    <xf numFmtId="0" fontId="0" fillId="0" borderId="91" xfId="0" applyBorder="1"/>
    <xf numFmtId="0" fontId="0" fillId="0" borderId="92" xfId="0" applyBorder="1" applyAlignment="1">
      <alignment horizontal="center"/>
    </xf>
    <xf numFmtId="0" fontId="0" fillId="0" borderId="94" xfId="0" applyBorder="1" applyAlignment="1">
      <alignment horizontal="left"/>
    </xf>
    <xf numFmtId="0" fontId="0" fillId="0" borderId="95" xfId="0" applyBorder="1" applyAlignment="1">
      <alignment horizontal="center"/>
    </xf>
    <xf numFmtId="0" fontId="0" fillId="0" borderId="96" xfId="0" applyBorder="1" applyAlignment="1">
      <alignment horizontal="center"/>
    </xf>
    <xf numFmtId="0" fontId="0" fillId="0" borderId="97" xfId="0" applyBorder="1" applyAlignment="1">
      <alignment horizontal="center"/>
    </xf>
    <xf numFmtId="0" fontId="16" fillId="38" borderId="98" xfId="0" applyFont="1" applyFill="1" applyBorder="1" applyAlignment="1">
      <alignment horizontal="left" vertical="top"/>
    </xf>
    <xf numFmtId="0" fontId="16" fillId="34" borderId="58" xfId="0" applyFont="1" applyFill="1" applyBorder="1" applyAlignment="1">
      <alignment horizontal="center"/>
    </xf>
    <xf numFmtId="1" fontId="0" fillId="0" borderId="99" xfId="0" applyNumberFormat="1" applyBorder="1" applyAlignment="1">
      <alignment horizontal="center"/>
    </xf>
    <xf numFmtId="1" fontId="0" fillId="0" borderId="100" xfId="0" applyNumberFormat="1" applyBorder="1" applyAlignment="1">
      <alignment horizontal="center"/>
    </xf>
    <xf numFmtId="1" fontId="0" fillId="0" borderId="101" xfId="0" applyNumberFormat="1" applyBorder="1" applyAlignment="1">
      <alignment horizontal="center"/>
    </xf>
    <xf numFmtId="1" fontId="0" fillId="0" borderId="59" xfId="0" applyNumberFormat="1" applyBorder="1" applyAlignment="1">
      <alignment horizontal="center"/>
    </xf>
    <xf numFmtId="1" fontId="14" fillId="0" borderId="60" xfId="0" applyNumberFormat="1" applyFont="1" applyBorder="1" applyAlignment="1">
      <alignment horizontal="center"/>
    </xf>
    <xf numFmtId="1" fontId="0" fillId="0" borderId="60" xfId="0" applyNumberFormat="1" applyBorder="1" applyAlignment="1">
      <alignment horizontal="center"/>
    </xf>
    <xf numFmtId="1" fontId="0" fillId="0" borderId="102" xfId="0" applyNumberFormat="1" applyBorder="1" applyAlignment="1">
      <alignment horizontal="center"/>
    </xf>
    <xf numFmtId="164" fontId="0" fillId="0" borderId="82" xfId="0" applyNumberFormat="1" applyBorder="1"/>
    <xf numFmtId="164" fontId="0" fillId="0" borderId="93" xfId="0" applyNumberFormat="1" applyBorder="1"/>
    <xf numFmtId="164" fontId="0" fillId="0" borderId="83" xfId="0" applyNumberFormat="1" applyBorder="1"/>
    <xf numFmtId="164" fontId="0" fillId="0" borderId="85" xfId="0" applyNumberFormat="1" applyBorder="1"/>
    <xf numFmtId="164" fontId="16" fillId="0" borderId="82" xfId="0" applyNumberFormat="1" applyFont="1" applyBorder="1" applyAlignment="1">
      <alignment horizontal="right"/>
    </xf>
    <xf numFmtId="164" fontId="16" fillId="0" borderId="93" xfId="0" applyNumberFormat="1" applyFont="1" applyBorder="1" applyAlignment="1">
      <alignment horizontal="right"/>
    </xf>
    <xf numFmtId="164" fontId="16" fillId="0" borderId="83" xfId="0" applyNumberFormat="1" applyFont="1" applyBorder="1" applyAlignment="1">
      <alignment horizontal="right"/>
    </xf>
    <xf numFmtId="164" fontId="0" fillId="0" borderId="83" xfId="0" applyNumberFormat="1" applyBorder="1" applyAlignment="1">
      <alignment horizontal="right"/>
    </xf>
    <xf numFmtId="164" fontId="0" fillId="0" borderId="85" xfId="0" applyNumberFormat="1" applyBorder="1" applyAlignment="1">
      <alignment horizontal="right"/>
    </xf>
    <xf numFmtId="44" fontId="16" fillId="0" borderId="46" xfId="44" applyFont="1" applyBorder="1"/>
    <xf numFmtId="44" fontId="16" fillId="0" borderId="50" xfId="44" applyFont="1" applyBorder="1"/>
    <xf numFmtId="44" fontId="16" fillId="0" borderId="54" xfId="44" applyFont="1" applyBorder="1"/>
    <xf numFmtId="44" fontId="16" fillId="0" borderId="41" xfId="44" applyFont="1" applyBorder="1"/>
    <xf numFmtId="44" fontId="26" fillId="0" borderId="42" xfId="44" applyFont="1" applyBorder="1"/>
    <xf numFmtId="44" fontId="16" fillId="0" borderId="43" xfId="44" applyFont="1" applyBorder="1"/>
    <xf numFmtId="0" fontId="31" fillId="35" borderId="75" xfId="0" applyFont="1" applyFill="1" applyBorder="1" applyAlignment="1">
      <alignment horizontal="center" wrapText="1"/>
    </xf>
    <xf numFmtId="0" fontId="32" fillId="0" borderId="0" xfId="43" applyFont="1" applyAlignment="1">
      <alignment horizontal="left"/>
    </xf>
    <xf numFmtId="164" fontId="0" fillId="36" borderId="67" xfId="0" applyNumberFormat="1" applyFill="1" applyBorder="1"/>
    <xf numFmtId="164" fontId="18" fillId="0" borderId="14" xfId="0" applyNumberFormat="1" applyFont="1" applyBorder="1"/>
    <xf numFmtId="164" fontId="18" fillId="0" borderId="17" xfId="0" applyNumberFormat="1" applyFont="1" applyBorder="1"/>
    <xf numFmtId="164" fontId="0" fillId="0" borderId="17" xfId="0" applyNumberFormat="1" applyBorder="1"/>
    <xf numFmtId="164" fontId="0" fillId="0" borderId="46" xfId="0" applyNumberFormat="1" applyBorder="1"/>
    <xf numFmtId="164" fontId="0" fillId="0" borderId="50" xfId="0" applyNumberFormat="1" applyBorder="1"/>
    <xf numFmtId="164" fontId="0" fillId="0" borderId="54" xfId="0" applyNumberFormat="1" applyBorder="1"/>
    <xf numFmtId="164" fontId="0" fillId="0" borderId="0" xfId="0" applyNumberFormat="1"/>
    <xf numFmtId="164" fontId="16" fillId="38" borderId="86" xfId="0" applyNumberFormat="1" applyFont="1" applyFill="1" applyBorder="1" applyAlignment="1">
      <alignment horizontal="center" vertical="top" wrapText="1"/>
    </xf>
    <xf numFmtId="164" fontId="23" fillId="36" borderId="68" xfId="0" applyNumberFormat="1" applyFont="1" applyFill="1" applyBorder="1"/>
    <xf numFmtId="164" fontId="23" fillId="0" borderId="0" xfId="0" applyNumberFormat="1" applyFont="1"/>
    <xf numFmtId="164" fontId="0" fillId="0" borderId="68" xfId="0" applyNumberFormat="1" applyBorder="1"/>
    <xf numFmtId="1" fontId="16" fillId="34" borderId="40" xfId="0" applyNumberFormat="1" applyFont="1" applyFill="1" applyBorder="1"/>
    <xf numFmtId="1" fontId="16" fillId="34" borderId="11" xfId="0" applyNumberFormat="1" applyFont="1" applyFill="1" applyBorder="1" applyAlignment="1">
      <alignment horizontal="center"/>
    </xf>
    <xf numFmtId="0" fontId="34" fillId="0" borderId="0" xfId="0" applyFont="1" applyAlignment="1">
      <alignment horizontal="center" vertical="top"/>
    </xf>
    <xf numFmtId="0" fontId="37" fillId="0" borderId="110" xfId="0" applyFont="1" applyBorder="1" applyAlignment="1">
      <alignment horizontal="center" vertical="top"/>
    </xf>
    <xf numFmtId="0" fontId="42" fillId="0" borderId="112" xfId="0" applyFont="1" applyBorder="1" applyAlignment="1">
      <alignment horizontal="center" vertical="top" wrapText="1"/>
    </xf>
    <xf numFmtId="0" fontId="34" fillId="0" borderId="112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34" fillId="0" borderId="0" xfId="0" applyFont="1" applyAlignment="1">
      <alignment vertical="top"/>
    </xf>
    <xf numFmtId="0" fontId="0" fillId="0" borderId="0" xfId="0" applyAlignment="1">
      <alignment vertical="top"/>
    </xf>
    <xf numFmtId="0" fontId="41" fillId="0" borderId="0" xfId="0" applyFont="1" applyAlignment="1">
      <alignment vertical="top"/>
    </xf>
    <xf numFmtId="0" fontId="37" fillId="0" borderId="109" xfId="0" applyFont="1" applyBorder="1" applyAlignment="1">
      <alignment vertical="top"/>
    </xf>
    <xf numFmtId="0" fontId="37" fillId="0" borderId="110" xfId="0" applyFont="1" applyBorder="1" applyAlignment="1">
      <alignment vertical="top"/>
    </xf>
    <xf numFmtId="0" fontId="34" fillId="46" borderId="111" xfId="0" applyFont="1" applyFill="1" applyBorder="1" applyAlignment="1">
      <alignment vertical="top" wrapText="1"/>
    </xf>
    <xf numFmtId="0" fontId="34" fillId="0" borderId="112" xfId="0" applyFont="1" applyBorder="1" applyAlignment="1">
      <alignment vertical="top" wrapText="1"/>
    </xf>
    <xf numFmtId="0" fontId="39" fillId="46" borderId="111" xfId="0" applyFont="1" applyFill="1" applyBorder="1" applyAlignment="1">
      <alignment vertical="top" wrapText="1"/>
    </xf>
    <xf numFmtId="0" fontId="39" fillId="0" borderId="112" xfId="0" applyFont="1" applyBorder="1" applyAlignment="1">
      <alignment vertical="top" wrapText="1"/>
    </xf>
    <xf numFmtId="0" fontId="37" fillId="0" borderId="0" xfId="0" applyFont="1" applyAlignment="1">
      <alignment vertical="top"/>
    </xf>
    <xf numFmtId="0" fontId="43" fillId="0" borderId="0" xfId="0" applyFont="1" applyAlignment="1">
      <alignment vertical="top"/>
    </xf>
    <xf numFmtId="0" fontId="44" fillId="0" borderId="0" xfId="0" applyFont="1" applyAlignment="1">
      <alignment vertical="top"/>
    </xf>
    <xf numFmtId="0" fontId="33" fillId="0" borderId="17" xfId="0" applyFont="1" applyBorder="1"/>
    <xf numFmtId="0" fontId="45" fillId="0" borderId="17" xfId="0" applyFont="1" applyBorder="1"/>
    <xf numFmtId="0" fontId="34" fillId="0" borderId="0" xfId="0" applyFont="1" applyAlignment="1">
      <alignment vertical="top" wrapText="1"/>
    </xf>
    <xf numFmtId="0" fontId="37" fillId="0" borderId="11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48" borderId="28" xfId="0" applyFill="1" applyBorder="1" applyAlignment="1">
      <alignment horizontal="left"/>
    </xf>
    <xf numFmtId="0" fontId="0" fillId="48" borderId="29" xfId="0" applyFill="1" applyBorder="1"/>
    <xf numFmtId="0" fontId="0" fillId="48" borderId="30" xfId="0" applyFill="1" applyBorder="1"/>
    <xf numFmtId="9" fontId="30" fillId="0" borderId="0" xfId="0" applyNumberFormat="1" applyFont="1" applyAlignment="1">
      <alignment horizontal="center"/>
    </xf>
    <xf numFmtId="0" fontId="34" fillId="0" borderId="113" xfId="0" applyFont="1" applyBorder="1" applyAlignment="1">
      <alignment vertical="top"/>
    </xf>
    <xf numFmtId="0" fontId="34" fillId="0" borderId="114" xfId="0" applyFont="1" applyBorder="1" applyAlignment="1">
      <alignment vertical="top" wrapText="1"/>
    </xf>
    <xf numFmtId="0" fontId="34" fillId="0" borderId="115" xfId="0" applyFont="1" applyBorder="1" applyAlignment="1">
      <alignment vertical="top" wrapText="1"/>
    </xf>
    <xf numFmtId="164" fontId="0" fillId="48" borderId="17" xfId="0" applyNumberFormat="1" applyFill="1" applyBorder="1"/>
    <xf numFmtId="0" fontId="0" fillId="48" borderId="60" xfId="0" applyFill="1" applyBorder="1" applyAlignment="1">
      <alignment horizontal="center"/>
    </xf>
    <xf numFmtId="0" fontId="36" fillId="42" borderId="107" xfId="0" applyFont="1" applyFill="1" applyBorder="1" applyAlignment="1">
      <alignment horizontal="center" vertical="center" wrapText="1"/>
    </xf>
    <xf numFmtId="0" fontId="34" fillId="45" borderId="107" xfId="0" applyFont="1" applyFill="1" applyBorder="1" applyAlignment="1">
      <alignment horizontal="center" vertical="center"/>
    </xf>
    <xf numFmtId="0" fontId="34" fillId="45" borderId="108" xfId="0" applyFont="1" applyFill="1" applyBorder="1" applyAlignment="1">
      <alignment horizontal="center" vertical="center"/>
    </xf>
    <xf numFmtId="0" fontId="34" fillId="41" borderId="108" xfId="0" applyFont="1" applyFill="1" applyBorder="1" applyAlignment="1">
      <alignment horizontal="center" vertical="center"/>
    </xf>
    <xf numFmtId="0" fontId="34" fillId="41" borderId="107" xfId="0" applyFont="1" applyFill="1" applyBorder="1" applyAlignment="1">
      <alignment horizontal="center" vertical="center"/>
    </xf>
    <xf numFmtId="0" fontId="34" fillId="0" borderId="107" xfId="0" applyFont="1" applyBorder="1" applyAlignment="1">
      <alignment horizontal="center" vertical="center"/>
    </xf>
    <xf numFmtId="0" fontId="34" fillId="0" borderId="78" xfId="0" applyFont="1" applyBorder="1" applyAlignment="1">
      <alignment horizontal="center" vertical="center"/>
    </xf>
    <xf numFmtId="0" fontId="34" fillId="0" borderId="108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6" fillId="42" borderId="107" xfId="0" applyFont="1" applyFill="1" applyBorder="1" applyAlignment="1">
      <alignment vertical="center" wrapText="1"/>
    </xf>
    <xf numFmtId="0" fontId="38" fillId="45" borderId="107" xfId="0" applyFont="1" applyFill="1" applyBorder="1" applyAlignment="1">
      <alignment vertical="center" wrapText="1"/>
    </xf>
    <xf numFmtId="0" fontId="38" fillId="0" borderId="107" xfId="0" applyFont="1" applyBorder="1" applyAlignment="1">
      <alignment vertical="center" wrapText="1"/>
    </xf>
    <xf numFmtId="0" fontId="38" fillId="41" borderId="107" xfId="0" applyFont="1" applyFill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0" xfId="0" applyAlignment="1">
      <alignment vertical="center"/>
    </xf>
    <xf numFmtId="0" fontId="36" fillId="42" borderId="107" xfId="0" applyFont="1" applyFill="1" applyBorder="1" applyAlignment="1">
      <alignment horizontal="left" vertical="center" wrapText="1"/>
    </xf>
    <xf numFmtId="0" fontId="38" fillId="45" borderId="107" xfId="0" applyFont="1" applyFill="1" applyBorder="1" applyAlignment="1">
      <alignment horizontal="left" vertical="center" wrapText="1"/>
    </xf>
    <xf numFmtId="0" fontId="38" fillId="0" borderId="107" xfId="0" applyFont="1" applyBorder="1" applyAlignment="1">
      <alignment horizontal="left" vertical="center" wrapText="1"/>
    </xf>
    <xf numFmtId="0" fontId="38" fillId="41" borderId="107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4" fillId="0" borderId="107" xfId="0" applyFont="1" applyBorder="1" applyAlignment="1">
      <alignment vertical="center" wrapText="1"/>
    </xf>
    <xf numFmtId="0" fontId="37" fillId="41" borderId="107" xfId="0" applyFont="1" applyFill="1" applyBorder="1" applyAlignment="1">
      <alignment vertical="center" wrapText="1"/>
    </xf>
    <xf numFmtId="0" fontId="34" fillId="45" borderId="107" xfId="0" applyFont="1" applyFill="1" applyBorder="1" applyAlignment="1">
      <alignment horizontal="center" vertical="center" wrapText="1"/>
    </xf>
    <xf numFmtId="0" fontId="34" fillId="0" borderId="107" xfId="0" applyFont="1" applyBorder="1" applyAlignment="1">
      <alignment horizontal="center" vertical="center" wrapText="1"/>
    </xf>
    <xf numFmtId="0" fontId="37" fillId="41" borderId="107" xfId="0" applyFont="1" applyFill="1" applyBorder="1" applyAlignment="1">
      <alignment horizontal="center" vertical="center" wrapText="1"/>
    </xf>
    <xf numFmtId="0" fontId="40" fillId="45" borderId="107" xfId="0" applyFont="1" applyFill="1" applyBorder="1" applyAlignment="1">
      <alignment horizontal="center" vertical="center" wrapText="1"/>
    </xf>
    <xf numFmtId="6" fontId="34" fillId="0" borderId="107" xfId="0" applyNumberFormat="1" applyFont="1" applyBorder="1" applyAlignment="1">
      <alignment horizontal="center" vertical="center" wrapText="1"/>
    </xf>
    <xf numFmtId="6" fontId="37" fillId="41" borderId="107" xfId="0" applyNumberFormat="1" applyFont="1" applyFill="1" applyBorder="1" applyAlignment="1">
      <alignment horizontal="center" vertical="center" wrapText="1"/>
    </xf>
    <xf numFmtId="0" fontId="37" fillId="0" borderId="107" xfId="0" applyFont="1" applyBorder="1" applyAlignment="1">
      <alignment vertical="center" wrapText="1"/>
    </xf>
    <xf numFmtId="0" fontId="34" fillId="46" borderId="107" xfId="0" applyFont="1" applyFill="1" applyBorder="1" applyAlignment="1">
      <alignment vertical="center" wrapText="1"/>
    </xf>
    <xf numFmtId="0" fontId="34" fillId="44" borderId="107" xfId="0" applyFont="1" applyFill="1" applyBorder="1" applyAlignment="1">
      <alignment vertical="center" wrapText="1"/>
    </xf>
    <xf numFmtId="0" fontId="34" fillId="41" borderId="107" xfId="0" applyFont="1" applyFill="1" applyBorder="1" applyAlignment="1">
      <alignment vertical="center" wrapText="1"/>
    </xf>
    <xf numFmtId="0" fontId="36" fillId="43" borderId="107" xfId="0" applyFont="1" applyFill="1" applyBorder="1" applyAlignment="1">
      <alignment horizontal="center" vertical="center" wrapText="1"/>
    </xf>
    <xf numFmtId="0" fontId="36" fillId="41" borderId="107" xfId="0" applyFont="1" applyFill="1" applyBorder="1" applyAlignment="1">
      <alignment horizontal="center" vertical="center" wrapText="1"/>
    </xf>
    <xf numFmtId="0" fontId="36" fillId="42" borderId="106" xfId="0" applyFont="1" applyFill="1" applyBorder="1" applyAlignment="1">
      <alignment vertical="center" wrapText="1"/>
    </xf>
    <xf numFmtId="0" fontId="36" fillId="43" borderId="106" xfId="0" applyFont="1" applyFill="1" applyBorder="1" applyAlignment="1">
      <alignment vertical="center" wrapText="1"/>
    </xf>
    <xf numFmtId="0" fontId="36" fillId="41" borderId="106" xfId="0" applyFont="1" applyFill="1" applyBorder="1" applyAlignment="1">
      <alignment vertical="center" wrapText="1"/>
    </xf>
    <xf numFmtId="0" fontId="47" fillId="40" borderId="0" xfId="0" applyFont="1" applyFill="1" applyAlignment="1">
      <alignment horizontal="left" vertical="center" wrapText="1"/>
    </xf>
    <xf numFmtId="44" fontId="16" fillId="0" borderId="0" xfId="44" applyFont="1" applyBorder="1"/>
    <xf numFmtId="0" fontId="0" fillId="37" borderId="0" xfId="0" applyFill="1" applyAlignment="1">
      <alignment horizontal="left"/>
    </xf>
    <xf numFmtId="0" fontId="0" fillId="37" borderId="0" xfId="0" applyFill="1"/>
    <xf numFmtId="44" fontId="16" fillId="37" borderId="0" xfId="44" applyFont="1" applyFill="1" applyBorder="1"/>
    <xf numFmtId="0" fontId="0" fillId="37" borderId="0" xfId="0" applyFill="1" applyAlignment="1">
      <alignment horizontal="center"/>
    </xf>
    <xf numFmtId="164" fontId="0" fillId="37" borderId="0" xfId="0" applyNumberFormat="1" applyFill="1"/>
    <xf numFmtId="1" fontId="0" fillId="37" borderId="0" xfId="0" applyNumberFormat="1" applyFill="1" applyAlignment="1">
      <alignment horizontal="center"/>
    </xf>
    <xf numFmtId="44" fontId="16" fillId="0" borderId="0" xfId="44" applyFont="1" applyFill="1" applyBorder="1"/>
    <xf numFmtId="0" fontId="16" fillId="0" borderId="116" xfId="0" applyFont="1" applyBorder="1" applyAlignment="1">
      <alignment horizontal="left"/>
    </xf>
    <xf numFmtId="0" fontId="0" fillId="0" borderId="117" xfId="0" applyBorder="1"/>
    <xf numFmtId="44" fontId="16" fillId="0" borderId="117" xfId="44" applyFont="1" applyBorder="1"/>
    <xf numFmtId="0" fontId="0" fillId="0" borderId="117" xfId="0" applyBorder="1" applyAlignment="1">
      <alignment horizontal="center"/>
    </xf>
    <xf numFmtId="164" fontId="0" fillId="0" borderId="117" xfId="0" applyNumberFormat="1" applyBorder="1"/>
    <xf numFmtId="1" fontId="0" fillId="0" borderId="117" xfId="0" applyNumberFormat="1" applyBorder="1" applyAlignment="1">
      <alignment horizontal="center"/>
    </xf>
    <xf numFmtId="1" fontId="0" fillId="0" borderId="118" xfId="0" applyNumberFormat="1" applyBorder="1" applyAlignment="1">
      <alignment horizontal="center"/>
    </xf>
    <xf numFmtId="0" fontId="0" fillId="37" borderId="119" xfId="0" applyFill="1" applyBorder="1" applyAlignment="1">
      <alignment horizontal="left"/>
    </xf>
    <xf numFmtId="1" fontId="0" fillId="37" borderId="120" xfId="0" applyNumberFormat="1" applyFill="1" applyBorder="1" applyAlignment="1">
      <alignment horizontal="center"/>
    </xf>
    <xf numFmtId="0" fontId="0" fillId="0" borderId="119" xfId="0" applyBorder="1" applyAlignment="1">
      <alignment horizontal="left"/>
    </xf>
    <xf numFmtId="1" fontId="0" fillId="0" borderId="120" xfId="0" applyNumberFormat="1" applyBorder="1" applyAlignment="1">
      <alignment horizontal="center"/>
    </xf>
    <xf numFmtId="0" fontId="0" fillId="37" borderId="121" xfId="0" applyFill="1" applyBorder="1" applyAlignment="1">
      <alignment horizontal="left"/>
    </xf>
    <xf numFmtId="0" fontId="0" fillId="37" borderId="122" xfId="0" applyFill="1" applyBorder="1" applyAlignment="1">
      <alignment horizontal="left"/>
    </xf>
    <xf numFmtId="0" fontId="0" fillId="37" borderId="122" xfId="0" applyFill="1" applyBorder="1"/>
    <xf numFmtId="44" fontId="16" fillId="37" borderId="122" xfId="44" applyFont="1" applyFill="1" applyBorder="1"/>
    <xf numFmtId="0" fontId="0" fillId="37" borderId="122" xfId="0" applyFill="1" applyBorder="1" applyAlignment="1">
      <alignment horizontal="center"/>
    </xf>
    <xf numFmtId="164" fontId="16" fillId="37" borderId="122" xfId="0" applyNumberFormat="1" applyFont="1" applyFill="1" applyBorder="1"/>
    <xf numFmtId="1" fontId="16" fillId="37" borderId="122" xfId="0" applyNumberFormat="1" applyFont="1" applyFill="1" applyBorder="1" applyAlignment="1">
      <alignment horizontal="center"/>
    </xf>
    <xf numFmtId="1" fontId="16" fillId="37" borderId="123" xfId="0" applyNumberFormat="1" applyFont="1" applyFill="1" applyBorder="1" applyAlignment="1">
      <alignment horizontal="center"/>
    </xf>
    <xf numFmtId="0" fontId="48" fillId="0" borderId="0" xfId="0" applyFont="1" applyAlignment="1">
      <alignment horizontal="left"/>
    </xf>
    <xf numFmtId="9" fontId="30" fillId="0" borderId="0" xfId="0" applyNumberFormat="1" applyFont="1" applyAlignment="1">
      <alignment horizontal="right"/>
    </xf>
    <xf numFmtId="0" fontId="34" fillId="48" borderId="107" xfId="0" applyFont="1" applyFill="1" applyBorder="1" applyAlignment="1">
      <alignment horizontal="center" vertical="center" wrapText="1"/>
    </xf>
    <xf numFmtId="0" fontId="38" fillId="48" borderId="107" xfId="0" applyFont="1" applyFill="1" applyBorder="1" applyAlignment="1">
      <alignment vertical="center" wrapText="1"/>
    </xf>
    <xf numFmtId="0" fontId="38" fillId="48" borderId="107" xfId="0" applyFont="1" applyFill="1" applyBorder="1" applyAlignment="1">
      <alignment horizontal="left" vertical="center" wrapText="1"/>
    </xf>
    <xf numFmtId="0" fontId="34" fillId="48" borderId="107" xfId="0" applyFont="1" applyFill="1" applyBorder="1" applyAlignment="1">
      <alignment horizontal="center" vertical="center"/>
    </xf>
    <xf numFmtId="1" fontId="49" fillId="0" borderId="0" xfId="0" applyNumberFormat="1" applyFont="1" applyAlignment="1">
      <alignment horizontal="center"/>
    </xf>
    <xf numFmtId="0" fontId="0" fillId="0" borderId="113" xfId="0" applyBorder="1"/>
    <xf numFmtId="0" fontId="46" fillId="0" borderId="113" xfId="0" applyFont="1" applyBorder="1" applyAlignment="1">
      <alignment wrapText="1"/>
    </xf>
    <xf numFmtId="0" fontId="34" fillId="46" borderId="124" xfId="0" applyFont="1" applyFill="1" applyBorder="1" applyAlignment="1">
      <alignment vertical="top" wrapText="1"/>
    </xf>
    <xf numFmtId="0" fontId="0" fillId="0" borderId="113" xfId="0" applyBorder="1" applyAlignment="1">
      <alignment horizontal="center"/>
    </xf>
    <xf numFmtId="164" fontId="0" fillId="0" borderId="113" xfId="0" applyNumberFormat="1" applyBorder="1"/>
    <xf numFmtId="0" fontId="0" fillId="0" borderId="125" xfId="0" applyBorder="1" applyAlignment="1">
      <alignment horizontal="center"/>
    </xf>
    <xf numFmtId="0" fontId="14" fillId="0" borderId="119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/>
    <xf numFmtId="44" fontId="26" fillId="0" borderId="0" xfId="44" applyFont="1" applyBorder="1"/>
    <xf numFmtId="0" fontId="14" fillId="0" borderId="0" xfId="0" applyFont="1" applyAlignment="1">
      <alignment horizontal="center"/>
    </xf>
    <xf numFmtId="164" fontId="14" fillId="0" borderId="0" xfId="0" applyNumberFormat="1" applyFont="1"/>
    <xf numFmtId="1" fontId="14" fillId="0" borderId="0" xfId="0" applyNumberFormat="1" applyFont="1" applyAlignment="1">
      <alignment horizontal="center"/>
    </xf>
    <xf numFmtId="1" fontId="14" fillId="0" borderId="120" xfId="0" applyNumberFormat="1" applyFont="1" applyBorder="1" applyAlignment="1">
      <alignment horizontal="center"/>
    </xf>
    <xf numFmtId="0" fontId="26" fillId="0" borderId="116" xfId="0" applyFont="1" applyBorder="1" applyAlignment="1">
      <alignment horizontal="left"/>
    </xf>
    <xf numFmtId="0" fontId="14" fillId="0" borderId="117" xfId="0" applyFont="1" applyBorder="1"/>
    <xf numFmtId="164" fontId="26" fillId="0" borderId="117" xfId="1" applyNumberFormat="1" applyFont="1" applyBorder="1"/>
    <xf numFmtId="0" fontId="14" fillId="0" borderId="117" xfId="0" applyFont="1" applyBorder="1" applyAlignment="1">
      <alignment horizontal="center"/>
    </xf>
    <xf numFmtId="164" fontId="26" fillId="0" borderId="117" xfId="0" applyNumberFormat="1" applyFont="1" applyBorder="1"/>
    <xf numFmtId="1" fontId="26" fillId="0" borderId="117" xfId="0" applyNumberFormat="1" applyFont="1" applyBorder="1" applyAlignment="1">
      <alignment horizontal="center"/>
    </xf>
    <xf numFmtId="1" fontId="26" fillId="0" borderId="118" xfId="0" applyNumberFormat="1" applyFont="1" applyBorder="1" applyAlignment="1">
      <alignment horizontal="center"/>
    </xf>
    <xf numFmtId="164" fontId="16" fillId="0" borderId="0" xfId="0" applyNumberFormat="1" applyFont="1"/>
    <xf numFmtId="1" fontId="16" fillId="0" borderId="0" xfId="0" applyNumberFormat="1" applyFont="1" applyAlignment="1">
      <alignment horizontal="center"/>
    </xf>
    <xf numFmtId="164" fontId="26" fillId="0" borderId="0" xfId="0" applyNumberFormat="1" applyFont="1"/>
    <xf numFmtId="0" fontId="50" fillId="0" borderId="107" xfId="0" applyFont="1" applyBorder="1" applyAlignment="1">
      <alignment vertical="center" wrapText="1"/>
    </xf>
    <xf numFmtId="43" fontId="0" fillId="0" borderId="41" xfId="0" applyNumberFormat="1" applyBorder="1"/>
    <xf numFmtId="43" fontId="0" fillId="0" borderId="14" xfId="0" applyNumberFormat="1" applyBorder="1" applyAlignment="1">
      <alignment horizontal="center"/>
    </xf>
    <xf numFmtId="43" fontId="33" fillId="0" borderId="42" xfId="0" applyNumberFormat="1" applyFont="1" applyBorder="1"/>
    <xf numFmtId="43" fontId="33" fillId="0" borderId="17" xfId="0" applyNumberFormat="1" applyFont="1" applyBorder="1" applyAlignment="1">
      <alignment horizontal="center"/>
    </xf>
    <xf numFmtId="43" fontId="14" fillId="0" borderId="42" xfId="0" applyNumberFormat="1" applyFont="1" applyBorder="1"/>
    <xf numFmtId="43" fontId="14" fillId="0" borderId="17" xfId="0" applyNumberFormat="1" applyFont="1" applyBorder="1" applyAlignment="1">
      <alignment horizontal="center"/>
    </xf>
    <xf numFmtId="43" fontId="0" fillId="0" borderId="43" xfId="0" applyNumberFormat="1" applyBorder="1"/>
    <xf numFmtId="43" fontId="0" fillId="0" borderId="20" xfId="0" applyNumberFormat="1" applyBorder="1" applyAlignment="1">
      <alignment horizontal="center"/>
    </xf>
    <xf numFmtId="0" fontId="38" fillId="41" borderId="126" xfId="0" applyFont="1" applyFill="1" applyBorder="1" applyAlignment="1">
      <alignment vertical="center" wrapText="1"/>
    </xf>
    <xf numFmtId="0" fontId="38" fillId="45" borderId="126" xfId="0" applyFont="1" applyFill="1" applyBorder="1" applyAlignment="1">
      <alignment vertical="center" wrapText="1"/>
    </xf>
    <xf numFmtId="0" fontId="50" fillId="0" borderId="126" xfId="0" applyFont="1" applyBorder="1" applyAlignment="1">
      <alignment vertical="center" wrapText="1"/>
    </xf>
    <xf numFmtId="0" fontId="38" fillId="0" borderId="126" xfId="0" applyFont="1" applyBorder="1" applyAlignment="1">
      <alignment vertical="center" wrapText="1"/>
    </xf>
    <xf numFmtId="165" fontId="37" fillId="41" borderId="107" xfId="0" applyNumberFormat="1" applyFont="1" applyFill="1" applyBorder="1" applyAlignment="1">
      <alignment horizontal="center" vertical="center" wrapText="1"/>
    </xf>
    <xf numFmtId="0" fontId="34" fillId="0" borderId="113" xfId="0" applyFont="1" applyBorder="1" applyAlignment="1">
      <alignment vertical="top" wrapText="1"/>
    </xf>
    <xf numFmtId="0" fontId="34" fillId="0" borderId="127" xfId="0" applyFont="1" applyBorder="1" applyAlignment="1">
      <alignment vertical="top"/>
    </xf>
    <xf numFmtId="0" fontId="39" fillId="46" borderId="107" xfId="0" applyFont="1" applyFill="1" applyBorder="1" applyAlignment="1">
      <alignment horizontal="center" vertical="center" wrapText="1"/>
    </xf>
    <xf numFmtId="0" fontId="39" fillId="46" borderId="108" xfId="0" applyFont="1" applyFill="1" applyBorder="1" applyAlignment="1">
      <alignment horizontal="center" vertical="center" wrapText="1"/>
    </xf>
    <xf numFmtId="0" fontId="39" fillId="0" borderId="78" xfId="0" applyFont="1" applyBorder="1" applyAlignment="1">
      <alignment horizontal="center" vertical="center" wrapText="1"/>
    </xf>
    <xf numFmtId="0" fontId="39" fillId="0" borderId="108" xfId="0" applyFont="1" applyBorder="1" applyAlignment="1">
      <alignment horizontal="center" vertical="center" wrapText="1"/>
    </xf>
    <xf numFmtId="0" fontId="50" fillId="40" borderId="107" xfId="0" applyFont="1" applyFill="1" applyBorder="1" applyAlignment="1">
      <alignment vertical="center" wrapText="1"/>
    </xf>
    <xf numFmtId="0" fontId="36" fillId="43" borderId="106" xfId="0" applyFont="1" applyFill="1" applyBorder="1" applyAlignment="1">
      <alignment horizontal="center" vertical="center" wrapText="1"/>
    </xf>
    <xf numFmtId="0" fontId="38" fillId="44" borderId="107" xfId="0" applyFont="1" applyFill="1" applyBorder="1" applyAlignment="1">
      <alignment horizontal="center" vertical="center" wrapText="1"/>
    </xf>
    <xf numFmtId="0" fontId="34" fillId="0" borderId="65" xfId="0" applyFont="1" applyBorder="1" applyAlignment="1">
      <alignment horizontal="center" vertical="center"/>
    </xf>
    <xf numFmtId="0" fontId="16" fillId="34" borderId="11" xfId="0" applyFont="1" applyFill="1" applyBorder="1" applyAlignment="1">
      <alignment horizontal="right"/>
    </xf>
    <xf numFmtId="44" fontId="16" fillId="0" borderId="45" xfId="44" applyFont="1" applyBorder="1"/>
    <xf numFmtId="44" fontId="16" fillId="0" borderId="49" xfId="44" applyFont="1" applyBorder="1"/>
    <xf numFmtId="44" fontId="16" fillId="0" borderId="53" xfId="44" applyFont="1" applyBorder="1"/>
    <xf numFmtId="0" fontId="31" fillId="0" borderId="0" xfId="0" applyFont="1" applyAlignment="1">
      <alignment horizontal="center" wrapText="1"/>
    </xf>
    <xf numFmtId="164" fontId="0" fillId="0" borderId="129" xfId="0" applyNumberFormat="1" applyBorder="1"/>
    <xf numFmtId="164" fontId="0" fillId="49" borderId="129" xfId="0" applyNumberFormat="1" applyFill="1" applyBorder="1"/>
    <xf numFmtId="0" fontId="28" fillId="33" borderId="22" xfId="0" applyFont="1" applyFill="1" applyBorder="1" applyAlignment="1">
      <alignment horizontal="left"/>
    </xf>
    <xf numFmtId="0" fontId="28" fillId="33" borderId="23" xfId="0" applyFont="1" applyFill="1" applyBorder="1"/>
    <xf numFmtId="0" fontId="28" fillId="33" borderId="24" xfId="0" applyFont="1" applyFill="1" applyBorder="1"/>
    <xf numFmtId="0" fontId="28" fillId="33" borderId="128" xfId="0" applyFont="1" applyFill="1" applyBorder="1" applyAlignment="1">
      <alignment horizontal="center"/>
    </xf>
    <xf numFmtId="0" fontId="28" fillId="33" borderId="32" xfId="0" applyFont="1" applyFill="1" applyBorder="1" applyAlignment="1">
      <alignment horizontal="center"/>
    </xf>
    <xf numFmtId="0" fontId="28" fillId="33" borderId="11" xfId="0" applyFont="1" applyFill="1" applyBorder="1" applyAlignment="1">
      <alignment horizontal="center" vertical="center" indent="1"/>
    </xf>
    <xf numFmtId="0" fontId="29" fillId="33" borderId="58" xfId="0" applyFont="1" applyFill="1" applyBorder="1" applyAlignment="1">
      <alignment horizontal="center"/>
    </xf>
    <xf numFmtId="0" fontId="28" fillId="33" borderId="11" xfId="0" applyFont="1" applyFill="1" applyBorder="1" applyAlignment="1">
      <alignment horizontal="center" indent="1"/>
    </xf>
    <xf numFmtId="0" fontId="51" fillId="0" borderId="28" xfId="0" applyFont="1" applyBorder="1" applyAlignment="1">
      <alignment horizontal="left"/>
    </xf>
    <xf numFmtId="0" fontId="51" fillId="0" borderId="29" xfId="0" applyFont="1" applyBorder="1"/>
    <xf numFmtId="0" fontId="51" fillId="0" borderId="30" xfId="0" applyFont="1" applyBorder="1"/>
    <xf numFmtId="164" fontId="51" fillId="0" borderId="129" xfId="0" applyNumberFormat="1" applyFont="1" applyBorder="1"/>
    <xf numFmtId="0" fontId="51" fillId="0" borderId="34" xfId="0" applyFont="1" applyBorder="1" applyAlignment="1">
      <alignment horizontal="center"/>
    </xf>
    <xf numFmtId="164" fontId="51" fillId="0" borderId="17" xfId="0" applyNumberFormat="1" applyFont="1" applyBorder="1"/>
    <xf numFmtId="0" fontId="51" fillId="0" borderId="60" xfId="0" applyFont="1" applyBorder="1" applyAlignment="1">
      <alignment horizontal="center"/>
    </xf>
    <xf numFmtId="0" fontId="51" fillId="0" borderId="0" xfId="0" applyFont="1"/>
    <xf numFmtId="0" fontId="51" fillId="0" borderId="130" xfId="0" applyFont="1" applyBorder="1" applyAlignment="1">
      <alignment horizontal="left"/>
    </xf>
    <xf numFmtId="0" fontId="51" fillId="0" borderId="131" xfId="0" applyFont="1" applyBorder="1"/>
    <xf numFmtId="0" fontId="51" fillId="0" borderId="132" xfId="0" applyFont="1" applyBorder="1"/>
    <xf numFmtId="164" fontId="51" fillId="0" borderId="133" xfId="0" applyNumberFormat="1" applyFont="1" applyBorder="1"/>
    <xf numFmtId="0" fontId="51" fillId="0" borderId="38" xfId="0" applyFont="1" applyBorder="1" applyAlignment="1">
      <alignment horizontal="center"/>
    </xf>
    <xf numFmtId="164" fontId="51" fillId="0" borderId="39" xfId="0" applyNumberFormat="1" applyFont="1" applyBorder="1"/>
    <xf numFmtId="0" fontId="51" fillId="0" borderId="61" xfId="0" applyFont="1" applyBorder="1" applyAlignment="1">
      <alignment horizontal="center"/>
    </xf>
    <xf numFmtId="0" fontId="16" fillId="0" borderId="117" xfId="0" applyFont="1" applyBorder="1"/>
    <xf numFmtId="0" fontId="16" fillId="0" borderId="117" xfId="0" applyFont="1" applyBorder="1" applyAlignment="1">
      <alignment horizontal="center"/>
    </xf>
    <xf numFmtId="0" fontId="34" fillId="46" borderId="109" xfId="0" applyFont="1" applyFill="1" applyBorder="1" applyAlignment="1">
      <alignment vertical="center" wrapText="1"/>
    </xf>
    <xf numFmtId="0" fontId="34" fillId="46" borderId="112" xfId="0" applyFont="1" applyFill="1" applyBorder="1" applyAlignment="1">
      <alignment vertical="center" wrapText="1"/>
    </xf>
    <xf numFmtId="0" fontId="34" fillId="46" borderId="110" xfId="0" applyFont="1" applyFill="1" applyBorder="1" applyAlignment="1">
      <alignment vertical="center" wrapText="1"/>
    </xf>
    <xf numFmtId="0" fontId="34" fillId="46" borderId="110" xfId="0" applyFont="1" applyFill="1" applyBorder="1" applyAlignment="1">
      <alignment vertical="center"/>
    </xf>
    <xf numFmtId="0" fontId="34" fillId="46" borderId="111" xfId="0" applyFont="1" applyFill="1" applyBorder="1" applyAlignment="1">
      <alignment vertical="center" wrapText="1"/>
    </xf>
    <xf numFmtId="0" fontId="34" fillId="46" borderId="112" xfId="0" applyFont="1" applyFill="1" applyBorder="1" applyAlignment="1">
      <alignment vertical="center"/>
    </xf>
    <xf numFmtId="0" fontId="42" fillId="46" borderId="110" xfId="0" applyFont="1" applyFill="1" applyBorder="1" applyAlignment="1">
      <alignment horizontal="center" vertical="center" wrapText="1"/>
    </xf>
    <xf numFmtId="0" fontId="34" fillId="46" borderId="110" xfId="0" applyFont="1" applyFill="1" applyBorder="1" applyAlignment="1">
      <alignment horizontal="center" vertical="center" wrapText="1"/>
    </xf>
    <xf numFmtId="0" fontId="42" fillId="46" borderId="112" xfId="0" applyFont="1" applyFill="1" applyBorder="1" applyAlignment="1">
      <alignment horizontal="center" vertical="center" wrapText="1"/>
    </xf>
    <xf numFmtId="0" fontId="16" fillId="0" borderId="14" xfId="44" applyNumberFormat="1" applyFont="1" applyBorder="1"/>
    <xf numFmtId="0" fontId="26" fillId="0" borderId="17" xfId="44" applyNumberFormat="1" applyFont="1" applyBorder="1"/>
    <xf numFmtId="0" fontId="16" fillId="0" borderId="20" xfId="44" applyNumberFormat="1" applyFont="1" applyBorder="1"/>
    <xf numFmtId="44" fontId="30" fillId="0" borderId="42" xfId="44" applyFont="1" applyBorder="1"/>
    <xf numFmtId="2" fontId="30" fillId="0" borderId="17" xfId="44" applyNumberFormat="1" applyFont="1" applyBorder="1"/>
    <xf numFmtId="0" fontId="37" fillId="0" borderId="0" xfId="0" applyFont="1"/>
    <xf numFmtId="14" fontId="37" fillId="47" borderId="0" xfId="0" applyNumberFormat="1" applyFont="1" applyFill="1"/>
    <xf numFmtId="0" fontId="52" fillId="0" borderId="0" xfId="0" applyFont="1"/>
    <xf numFmtId="0" fontId="37" fillId="0" borderId="0" xfId="0" applyFont="1" applyAlignment="1">
      <alignment wrapText="1"/>
    </xf>
    <xf numFmtId="0" fontId="40" fillId="0" borderId="0" xfId="0" applyFont="1"/>
    <xf numFmtId="9" fontId="40" fillId="0" borderId="0" xfId="0" applyNumberFormat="1" applyFont="1"/>
    <xf numFmtId="4" fontId="40" fillId="0" borderId="0" xfId="0" applyNumberFormat="1" applyFont="1"/>
    <xf numFmtId="0" fontId="40" fillId="0" borderId="0" xfId="0" applyFont="1" applyAlignment="1">
      <alignment wrapText="1"/>
    </xf>
    <xf numFmtId="0" fontId="53" fillId="50" borderId="140" xfId="0" applyFont="1" applyFill="1" applyBorder="1" applyAlignment="1">
      <alignment wrapText="1"/>
    </xf>
    <xf numFmtId="0" fontId="53" fillId="50" borderId="141" xfId="0" applyFont="1" applyFill="1" applyBorder="1" applyAlignment="1">
      <alignment wrapText="1"/>
    </xf>
    <xf numFmtId="0" fontId="53" fillId="51" borderId="141" xfId="0" applyFont="1" applyFill="1" applyBorder="1" applyAlignment="1">
      <alignment wrapText="1"/>
    </xf>
    <xf numFmtId="0" fontId="53" fillId="50" borderId="142" xfId="0" applyFont="1" applyFill="1" applyBorder="1" applyAlignment="1">
      <alignment wrapText="1"/>
    </xf>
    <xf numFmtId="0" fontId="34" fillId="52" borderId="141" xfId="0" applyFont="1" applyFill="1" applyBorder="1"/>
    <xf numFmtId="0" fontId="54" fillId="52" borderId="141" xfId="0" applyFont="1" applyFill="1" applyBorder="1"/>
    <xf numFmtId="9" fontId="34" fillId="52" borderId="141" xfId="0" applyNumberFormat="1" applyFont="1" applyFill="1" applyBorder="1"/>
    <xf numFmtId="14" fontId="34" fillId="52" borderId="141" xfId="0" applyNumberFormat="1" applyFont="1" applyFill="1" applyBorder="1"/>
    <xf numFmtId="4" fontId="34" fillId="52" borderId="141" xfId="0" applyNumberFormat="1" applyFont="1" applyFill="1" applyBorder="1"/>
    <xf numFmtId="0" fontId="34" fillId="52" borderId="142" xfId="0" applyFont="1" applyFill="1" applyBorder="1" applyAlignment="1">
      <alignment wrapText="1"/>
    </xf>
    <xf numFmtId="0" fontId="34" fillId="0" borderId="141" xfId="0" applyFont="1" applyBorder="1"/>
    <xf numFmtId="0" fontId="54" fillId="0" borderId="141" xfId="0" applyFont="1" applyBorder="1"/>
    <xf numFmtId="9" fontId="34" fillId="0" borderId="141" xfId="0" applyNumberFormat="1" applyFont="1" applyBorder="1"/>
    <xf numFmtId="14" fontId="34" fillId="0" borderId="141" xfId="0" applyNumberFormat="1" applyFont="1" applyBorder="1"/>
    <xf numFmtId="4" fontId="34" fillId="0" borderId="141" xfId="0" applyNumberFormat="1" applyFont="1" applyBorder="1"/>
    <xf numFmtId="0" fontId="34" fillId="0" borderId="142" xfId="0" applyFont="1" applyBorder="1" applyAlignment="1">
      <alignment wrapText="1"/>
    </xf>
    <xf numFmtId="0" fontId="42" fillId="0" borderId="141" xfId="0" applyFont="1" applyBorder="1"/>
    <xf numFmtId="0" fontId="34" fillId="0" borderId="0" xfId="0" applyFont="1"/>
    <xf numFmtId="0" fontId="42" fillId="52" borderId="141" xfId="0" applyFont="1" applyFill="1" applyBorder="1"/>
    <xf numFmtId="0" fontId="34" fillId="52" borderId="0" xfId="0" applyFont="1" applyFill="1"/>
    <xf numFmtId="0" fontId="40" fillId="0" borderId="0" xfId="0" applyFont="1" applyAlignment="1">
      <alignment horizontal="left"/>
    </xf>
    <xf numFmtId="0" fontId="34" fillId="52" borderId="140" xfId="0" applyFont="1" applyFill="1" applyBorder="1" applyAlignment="1">
      <alignment horizontal="left"/>
    </xf>
    <xf numFmtId="0" fontId="34" fillId="0" borderId="140" xfId="0" applyFont="1" applyBorder="1" applyAlignment="1">
      <alignment horizontal="left"/>
    </xf>
    <xf numFmtId="164" fontId="0" fillId="0" borderId="143" xfId="0" applyNumberFormat="1" applyBorder="1"/>
    <xf numFmtId="0" fontId="34" fillId="46" borderId="109" xfId="0" applyFont="1" applyFill="1" applyBorder="1" applyAlignment="1">
      <alignment wrapText="1"/>
    </xf>
    <xf numFmtId="0" fontId="34" fillId="0" borderId="110" xfId="0" applyFont="1" applyBorder="1" applyAlignment="1">
      <alignment wrapText="1"/>
    </xf>
    <xf numFmtId="0" fontId="42" fillId="0" borderId="110" xfId="0" applyFont="1" applyBorder="1" applyAlignment="1">
      <alignment wrapText="1"/>
    </xf>
    <xf numFmtId="0" fontId="42" fillId="0" borderId="110" xfId="0" applyFont="1" applyBorder="1" applyAlignment="1">
      <alignment horizontal="center" wrapText="1"/>
    </xf>
    <xf numFmtId="0" fontId="34" fillId="0" borderId="122" xfId="0" applyFont="1" applyBorder="1"/>
    <xf numFmtId="0" fontId="42" fillId="0" borderId="110" xfId="0" applyFont="1" applyBorder="1" applyAlignment="1">
      <alignment horizontal="center" vertical="center" wrapText="1"/>
    </xf>
    <xf numFmtId="0" fontId="42" fillId="0" borderId="112" xfId="0" applyFont="1" applyBorder="1" applyAlignment="1">
      <alignment horizontal="center" vertical="center" wrapText="1"/>
    </xf>
    <xf numFmtId="0" fontId="38" fillId="40" borderId="126" xfId="0" applyFont="1" applyFill="1" applyBorder="1" applyAlignment="1">
      <alignment vertical="center" wrapText="1"/>
    </xf>
    <xf numFmtId="0" fontId="50" fillId="40" borderId="126" xfId="0" applyFont="1" applyFill="1" applyBorder="1" applyAlignment="1">
      <alignment vertical="center" wrapText="1"/>
    </xf>
    <xf numFmtId="0" fontId="50" fillId="41" borderId="107" xfId="0" applyFont="1" applyFill="1" applyBorder="1" applyAlignment="1">
      <alignment vertical="center" wrapText="1"/>
    </xf>
    <xf numFmtId="14" fontId="26" fillId="0" borderId="0" xfId="0" applyNumberFormat="1" applyFont="1"/>
    <xf numFmtId="0" fontId="26" fillId="36" borderId="144" xfId="0" applyFont="1" applyFill="1" applyBorder="1" applyAlignment="1">
      <alignment horizontal="center"/>
    </xf>
    <xf numFmtId="164" fontId="26" fillId="36" borderId="146" xfId="0" applyNumberFormat="1" applyFont="1" applyFill="1" applyBorder="1" applyAlignment="1">
      <alignment horizontal="center"/>
    </xf>
    <xf numFmtId="0" fontId="16" fillId="36" borderId="103" xfId="0" applyFont="1" applyFill="1" applyBorder="1"/>
    <xf numFmtId="0" fontId="0" fillId="36" borderId="147" xfId="0" applyFill="1" applyBorder="1"/>
    <xf numFmtId="0" fontId="16" fillId="36" borderId="148" xfId="0" applyFont="1" applyFill="1" applyBorder="1"/>
    <xf numFmtId="0" fontId="0" fillId="36" borderId="104" xfId="0" applyFill="1" applyBorder="1"/>
    <xf numFmtId="0" fontId="0" fillId="36" borderId="108" xfId="0" applyFill="1" applyBorder="1"/>
    <xf numFmtId="0" fontId="0" fillId="36" borderId="149" xfId="0" applyFill="1" applyBorder="1" applyAlignment="1">
      <alignment horizontal="center"/>
    </xf>
    <xf numFmtId="164" fontId="16" fillId="36" borderId="150" xfId="1" applyNumberFormat="1" applyFont="1" applyFill="1" applyBorder="1" applyAlignment="1">
      <alignment horizontal="center"/>
    </xf>
    <xf numFmtId="164" fontId="26" fillId="36" borderId="151" xfId="1" applyNumberFormat="1" applyFont="1" applyFill="1" applyBorder="1" applyAlignment="1">
      <alignment horizontal="center"/>
    </xf>
    <xf numFmtId="0" fontId="0" fillId="53" borderId="0" xfId="0" applyFill="1"/>
    <xf numFmtId="0" fontId="0" fillId="54" borderId="0" xfId="0" applyFill="1" applyAlignment="1">
      <alignment horizontal="center"/>
    </xf>
    <xf numFmtId="49" fontId="0" fillId="0" borderId="0" xfId="0" applyNumberFormat="1"/>
    <xf numFmtId="0" fontId="0" fillId="0" borderId="0" xfId="0" applyAlignment="1">
      <alignment wrapText="1"/>
    </xf>
    <xf numFmtId="4" fontId="0" fillId="0" borderId="0" xfId="0" applyNumberFormat="1"/>
    <xf numFmtId="9" fontId="0" fillId="0" borderId="0" xfId="0" applyNumberFormat="1"/>
    <xf numFmtId="14" fontId="0" fillId="0" borderId="0" xfId="0" applyNumberFormat="1"/>
    <xf numFmtId="0" fontId="0" fillId="0" borderId="123" xfId="0" applyBorder="1" applyAlignment="1">
      <alignment vertical="center"/>
    </xf>
    <xf numFmtId="0" fontId="34" fillId="55" borderId="107" xfId="0" applyFont="1" applyFill="1" applyBorder="1" applyAlignment="1">
      <alignment vertical="center" wrapText="1"/>
    </xf>
    <xf numFmtId="6" fontId="34" fillId="55" borderId="107" xfId="0" applyNumberFormat="1" applyFont="1" applyFill="1" applyBorder="1" applyAlignment="1">
      <alignment horizontal="center" vertical="center" wrapText="1"/>
    </xf>
    <xf numFmtId="0" fontId="34" fillId="55" borderId="107" xfId="0" applyFont="1" applyFill="1" applyBorder="1" applyAlignment="1">
      <alignment horizontal="center" vertical="center" wrapText="1"/>
    </xf>
    <xf numFmtId="0" fontId="38" fillId="55" borderId="107" xfId="0" applyFont="1" applyFill="1" applyBorder="1" applyAlignment="1">
      <alignment vertical="center" wrapText="1"/>
    </xf>
    <xf numFmtId="0" fontId="38" fillId="55" borderId="107" xfId="0" applyFont="1" applyFill="1" applyBorder="1" applyAlignment="1">
      <alignment horizontal="left" vertical="center" wrapText="1"/>
    </xf>
    <xf numFmtId="0" fontId="39" fillId="46" borderId="152" xfId="0" applyFont="1" applyFill="1" applyBorder="1" applyAlignment="1">
      <alignment horizontal="center" vertical="center" wrapText="1"/>
    </xf>
    <xf numFmtId="0" fontId="39" fillId="45" borderId="152" xfId="0" applyFont="1" applyFill="1" applyBorder="1" applyAlignment="1">
      <alignment horizontal="center" vertical="center"/>
    </xf>
    <xf numFmtId="0" fontId="34" fillId="55" borderId="153" xfId="0" applyFont="1" applyFill="1" applyBorder="1" applyAlignment="1">
      <alignment horizontal="center" vertical="center"/>
    </xf>
    <xf numFmtId="0" fontId="39" fillId="41" borderId="152" xfId="0" applyFont="1" applyFill="1" applyBorder="1" applyAlignment="1">
      <alignment horizontal="center" vertical="center"/>
    </xf>
    <xf numFmtId="0" fontId="34" fillId="41" borderId="152" xfId="0" applyFont="1" applyFill="1" applyBorder="1" applyAlignment="1">
      <alignment horizontal="center" vertical="center"/>
    </xf>
    <xf numFmtId="0" fontId="0" fillId="36" borderId="10" xfId="0" applyFill="1" applyBorder="1" applyAlignment="1">
      <alignment horizontal="center"/>
    </xf>
    <xf numFmtId="0" fontId="0" fillId="36" borderId="145" xfId="0" applyFill="1" applyBorder="1" applyAlignment="1">
      <alignment horizontal="center"/>
    </xf>
    <xf numFmtId="0" fontId="34" fillId="0" borderId="134" xfId="0" applyFont="1" applyBorder="1" applyAlignment="1">
      <alignment horizontal="left" vertical="top" wrapText="1"/>
    </xf>
    <xf numFmtId="0" fontId="34" fillId="0" borderId="81" xfId="0" applyFont="1" applyBorder="1" applyAlignment="1">
      <alignment horizontal="left" vertical="top" wrapText="1"/>
    </xf>
    <xf numFmtId="0" fontId="34" fillId="0" borderId="135" xfId="0" applyFont="1" applyBorder="1" applyAlignment="1">
      <alignment horizontal="left" vertical="top" wrapText="1"/>
    </xf>
    <xf numFmtId="0" fontId="34" fillId="0" borderId="136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top" wrapText="1"/>
    </xf>
    <xf numFmtId="0" fontId="34" fillId="0" borderId="137" xfId="0" applyFont="1" applyBorder="1" applyAlignment="1">
      <alignment horizontal="left" vertical="top" wrapText="1"/>
    </xf>
    <xf numFmtId="0" fontId="34" fillId="0" borderId="94" xfId="0" applyFont="1" applyBorder="1" applyAlignment="1">
      <alignment horizontal="left" vertical="top" wrapText="1"/>
    </xf>
    <xf numFmtId="0" fontId="34" fillId="0" borderId="138" xfId="0" applyFont="1" applyBorder="1" applyAlignment="1">
      <alignment horizontal="left" vertical="top" wrapText="1"/>
    </xf>
    <xf numFmtId="0" fontId="34" fillId="0" borderId="139" xfId="0" applyFont="1" applyBorder="1" applyAlignment="1">
      <alignment horizontal="left" vertical="top" wrapText="1"/>
    </xf>
    <xf numFmtId="0" fontId="35" fillId="41" borderId="103" xfId="0" applyFont="1" applyFill="1" applyBorder="1" applyAlignment="1"/>
    <xf numFmtId="0" fontId="35" fillId="41" borderId="104" xfId="0" applyFont="1" applyFill="1" applyBorder="1" applyAlignment="1"/>
    <xf numFmtId="0" fontId="35" fillId="41" borderId="105" xfId="0" applyFont="1" applyFill="1" applyBorder="1" applyAlignment="1"/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urrency" xfId="44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3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49"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D966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 patternType="solid">
          <bgColor rgb="FFFFE6E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 patternType="solid">
          <bgColor rgb="FFFFE6E6"/>
        </patternFill>
      </fill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  <alignment horizontal="general" vertical="bottom" textRotation="0" wrapText="0" indent="0" justifyLastLine="0" shrinkToFit="0" readingOrder="0"/>
    </dxf>
    <dxf>
      <numFmt numFmtId="4" formatCode="#,##0.00"/>
    </dxf>
    <dxf>
      <numFmt numFmtId="4" formatCode="#,##0.00"/>
    </dxf>
    <dxf>
      <numFmt numFmtId="19" formatCode="m/d/yyyy"/>
    </dxf>
    <dxf>
      <numFmt numFmtId="19" formatCode="m/d/yyyy"/>
    </dxf>
    <dxf>
      <numFmt numFmtId="13" formatCode="0%"/>
    </dxf>
    <dxf>
      <numFmt numFmtId="13" formatCode="0%"/>
    </dxf>
    <dxf>
      <numFmt numFmtId="4" formatCode="#,##0.00"/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</dxf>
    <dxf>
      <numFmt numFmtId="30" formatCode="@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CCCC"/>
      <color rgb="FFCC0000"/>
      <color rgb="FFFF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All" id="{6336CC0E-1A78-4187-8305-1D515F769D73}">
    <nsvFilter filterId="{281727D7-ABA4-48BA-BB76-2A7E94B9DE58}" ref="A4:U58" tableId="1"/>
  </namedSheetView>
  <namedSheetView name="TPF5-343 Critical Projects" id="{37D25632-312E-405E-ACA8-83DD9A30458E}">
    <nsvFilter filterId="{281727D7-ABA4-48BA-BB76-2A7E94B9DE58}" ref="A4:U58" tableId="1">
      <columnFilter colId="4" id="{5621657B-CEF7-4225-BFEC-43F9658FE491}">
        <filter colId="4">
          <x:filters>
            <x:filter val="TPF5343"/>
            <x:filter val="TPF5343  | CSR | Design"/>
            <x:filter val="TPF5343  | CSR | Local | Minnesota"/>
            <x:filter val="TPF5343  | CSR | SCR"/>
            <x:filter val="TPF5343 | CSR | CDOT"/>
            <x:filter val="TPF5343 | CSR | ESO Fish Passage Proigram"/>
            <x:filter val="TPF5343 | Local"/>
            <x:filter val="TPF5343 1"/>
          </x:filters>
        </filter>
      </columnFilter>
      <columnFilter colId="9" id="{BF05305A-CDDE-4C2E-B416-1888E78B2F7D}">
        <filter colId="9">
          <x:filters>
            <x:filter val="10%"/>
            <x:filter val="14%"/>
            <x:filter val="16%"/>
            <x:filter val="26%"/>
            <x:filter val="3%"/>
            <x:filter val="44%"/>
            <x:filter val="45%"/>
            <x:filter val="55%"/>
            <x:filter val="57%"/>
            <x:filter val="59%"/>
            <x:filter val="65%"/>
            <x:filter val="69%"/>
            <x:filter val="7%"/>
            <x:filter val="77%"/>
            <x:filter val="81%"/>
            <x:filter val="85%"/>
            <x:filter val="9%"/>
          </x:filters>
        </filter>
      </columnFilter>
      <columnFilter colId="11" id="{FEB3B6A9-BC87-46E8-8A18-644081F81AF5}">
        <filter colId="11">
          <x:filters>
            <x:dateGroupItem year="2023" month="7" dateTimeGrouping="month"/>
            <x:dateGroupItem year="2023" month="11" dateTimeGrouping="month"/>
            <x:dateGroupItem year="2023" month="12" dateTimeGrouping="month"/>
          </x:filters>
        </filter>
      </columnFilter>
      <sortRules>
        <sortRule colId="7" id="{9D8198CA-55A8-4E19-BB5C-883E7415E6EA}">
          <sortCondition ref="H4:H58"/>
        </sortRule>
      </sortRules>
    </nsvFilter>
  </namedSheetView>
  <namedSheetView name="TPF5-343 only" id="{8CCC1870-621E-4709-A18D-A87CE259D8A7}">
    <nsvFilter filterId="{281727D7-ABA4-48BA-BB76-2A7E94B9DE58}" ref="A4:U58" tableId="1">
      <columnFilter colId="4" id="{5621657B-CEF7-4225-BFEC-43F9658FE491}">
        <filter colId="4">
          <x:filters>
            <x:filter val="TPF5343"/>
            <x:filter val="TPF5343  | CSR | Design"/>
            <x:filter val="TPF5343  | CSR | Local | Minnesota"/>
            <x:filter val="TPF5343  | CSR | SCR"/>
            <x:filter val="TPF5343 | CSR | CDOT"/>
            <x:filter val="TPF5343 | CSR | ESO Fish Passage Proigram"/>
            <x:filter val="TPF5343 | Local"/>
            <x:filter val="TPF5343 1"/>
          </x:filters>
        </filter>
      </columnFilter>
      <columnFilter colId="11" id="{FEB3B6A9-BC87-46E8-8A18-644081F81AF5}">
        <filter colId="11">
          <x:filters>
            <x:dateGroupItem year="2023" month="7" dateTimeGrouping="month"/>
            <x:dateGroupItem year="2023" month="11" dateTimeGrouping="month"/>
            <x:dateGroupItem year="2023" month="12" dateTimeGrouping="month"/>
          </x:filters>
        </filter>
      </columnFilter>
      <sortRules>
        <sortRule colId="7" id="{9D8198CA-55A8-4E19-BB5C-883E7415E6EA}">
          <sortCondition ref="H4:H58"/>
        </sortRule>
      </sortRules>
    </nsvFilter>
  </namedSheetView>
  <namedSheetView name="TPF5-501 only" id="{731829FD-38FE-444D-8A91-EB466C61523C}">
    <nsvFilter filterId="{281727D7-ABA4-48BA-BB76-2A7E94B9DE58}" ref="A4:U58" tableId="1">
      <columnFilter colId="4" id="{5621657B-CEF7-4225-BFEC-43F9658FE491}">
        <filter colId="4">
          <x:filters>
            <x:filter val="TPF5501"/>
            <x:filter val="TPF5501 1"/>
          </x:filters>
        </filter>
      </columnFilter>
      <sortRules>
        <sortRule colId="7" id="{9D8198CA-55A8-4E19-BB5C-883E7415E6EA}">
          <sortCondition ref="H4:H58"/>
        </sortRule>
      </sortRules>
    </nsvFilter>
  </namedSheetView>
</namedSheetViews>
</file>

<file path=xl/persons/person.xml><?xml version="1.0" encoding="utf-8"?>
<personList xmlns="http://schemas.microsoft.com/office/spreadsheetml/2018/threadedcomments" xmlns:x="http://schemas.openxmlformats.org/spreadsheetml/2006/main">
  <person displayName="Mohamedali, Mustafa" id="{29649C9D-6F63-47F4-AA74-3DC416185D00}" userId="S::mohamem@wsdot.wa.gov::4eec4d35-7453-4221-8ac5-e8e087b26d86" providerId="AD"/>
</personList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(22)" backgroundRefresh="0" connectionId="1" xr16:uid="{18F9346A-9683-4980-9514-20A27557C8BA}" autoFormatId="16" applyNumberFormats="0" applyBorderFormats="0" applyFontFormats="0" applyPatternFormats="0" applyAlignmentFormats="0" applyWidthHeightFormats="0">
  <queryTableRefresh nextId="53">
    <queryTableFields count="21">
      <queryTableField id="38" name="Biennium" tableColumnId="1"/>
      <queryTableField id="1" name="Title" tableColumnId="2"/>
      <queryTableField id="15" name="Agreement/TO Title" tableColumnId="4"/>
      <queryTableField id="13" name="Appropriation" tableColumnId="7"/>
      <queryTableField id="14" name="Fund Type" tableColumnId="8"/>
      <queryTableField id="17" name="Contract #" tableColumnId="9"/>
      <queryTableField id="44" name="Supplementary Project" tableColumnId="10"/>
      <queryTableField id="42" name="Spending/Time ratio" tableColumnId="11"/>
      <queryTableField id="41" name="% time elapsed" tableColumnId="12"/>
      <queryTableField id="23" name="% Spent  on  Project (Actual Exp/Project Amt)" tableColumnId="13"/>
      <queryTableField id="18" name="Contract Start Date" tableColumnId="14"/>
      <queryTableField id="19" name="Contract End Date" tableColumnId="15"/>
      <queryTableField id="20" name="Contract Amount" tableColumnId="16"/>
      <queryTableField id="22" name="Contract Balance" tableColumnId="17"/>
      <queryTableField id="28" name="Principal Investigator" tableColumnId="18"/>
      <queryTableField id="26" name="Research Agency" tableColumnId="21"/>
      <queryTableField id="31" name="SME" tableColumnId="22"/>
      <queryTableField id="36" name="WSDOT Main Division" tableColumnId="26"/>
      <queryTableField id="35" name="WSDOT Sub-division" tableColumnId="27"/>
      <queryTableField id="34" name="WSDOT Office" tableColumnId="28"/>
      <queryTableField id="3" name="WA-RD#" tableColumnId="30"/>
    </queryTableFields>
    <queryTableDeletedFields count="31">
      <deletedField name="RM"/>
      <deletedField name="Status - for RMs"/>
      <deletedField name="Date PA Reviewed"/>
      <deletedField name="PI Phone"/>
      <deletedField name="PI email "/>
      <deletedField name="SME Phone"/>
      <deletedField name="Award Amount"/>
      <deletedField name="Final Report link"/>
      <deletedField name="RLS Program Admin reviewed"/>
      <deletedField name="CCP1: Setting of Scope and Objective"/>
      <deletedField name="CCP2: Other SME involvement"/>
      <deletedField name="CCP3: Risk Analysis"/>
      <deletedField name="CCP4: Technical editing"/>
      <deletedField name="CCP5: SME Review of Draft report"/>
      <deletedField name="CCP6: ADA compliance"/>
      <deletedField name="Indirect Cost Rate"/>
      <deletedField name="Project Notes"/>
      <deletedField name="Project Description"/>
      <deletedField name="Publish TRB"/>
      <deletedField name="State Library"/>
      <deletedField name="Accessibility and formatting updated and checked"/>
      <deletedField name="Date RM Submitted for Accessibility Check &amp; Approval"/>
      <deletedField name="SORT ID"/>
      <deletedField name="No. of Funding Source"/>
      <deletedField name="Item Type"/>
      <deletedField name="Path"/>
      <deletedField name="#elapseddays"/>
      <deletedField name="#contractdays"/>
      <deletedField name="Contract Expenditures"/>
      <deletedField name="SME Email"/>
      <deletedField name="SME2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FCC0F8-F432-482A-8E23-9CD992761364}" name="Table_query__22" displayName="Table_query__22" ref="A4:U58" tableType="queryTable" totalsRowShown="0">
  <autoFilter ref="A4:U58" xr:uid="{281727D7-ABA4-48BA-BB76-2A7E94B9DE58}">
    <filterColumn colId="4">
      <filters>
        <filter val="TPF5343"/>
        <filter val="TPF5343  | CSR | Design"/>
        <filter val="TPF5343  | CSR | Local | Minnesota"/>
        <filter val="TPF5343  | CSR | SCR"/>
        <filter val="TPF5343 | CSR | CDOT"/>
        <filter val="TPF5343 | CSR | ESO Fish Passage Proigram"/>
        <filter val="TPF5343 | Local"/>
        <filter val="TPF5343 1"/>
      </filters>
    </filterColumn>
    <filterColumn colId="11">
      <filters>
        <dateGroupItem year="2023" month="7" dateTimeGrouping="month"/>
        <dateGroupItem year="2023" month="11" dateTimeGrouping="month"/>
        <dateGroupItem year="2023" month="12" dateTimeGrouping="month"/>
      </filters>
    </filterColumn>
  </autoFilter>
  <sortState xmlns:xlrd2="http://schemas.microsoft.com/office/spreadsheetml/2017/richdata2" ref="A14:U58">
    <sortCondition ref="H4:H58"/>
  </sortState>
  <tableColumns count="21">
    <tableColumn id="1" xr3:uid="{52CE3C09-CB67-443D-8CE2-2F20A2A1C112}" uniqueName="Sort_x005f_x0020_ID" name="BN" queryTableFieldId="38" dataDxfId="35"/>
    <tableColumn id="2" xr3:uid="{40C78FCB-98F1-48B0-8BAD-6058BFA6DD2D}" uniqueName="Title" name="Title" queryTableFieldId="1" dataDxfId="34"/>
    <tableColumn id="4" xr3:uid="{FFDB26CA-7C90-4FA4-BD35-D081444ED2DD}" uniqueName="field_6" name="Agreement/TO Title" queryTableFieldId="15" dataDxfId="33"/>
    <tableColumn id="7" xr3:uid="{AC141EA7-0D32-49FD-9934-F5666F0C72DD}" uniqueName="field_0" name="Appropriation" queryTableFieldId="13" dataDxfId="32"/>
    <tableColumn id="8" xr3:uid="{5621657B-CEF7-4225-BFEC-43F9658FE491}" uniqueName="field_2" name="Fund Type" queryTableFieldId="14" dataDxfId="31"/>
    <tableColumn id="9" xr3:uid="{825765FC-C372-4BA4-A8F6-8E57E877DC9B}" uniqueName="field_23" name="Contract #" queryTableFieldId="17" dataDxfId="30"/>
    <tableColumn id="10" xr3:uid="{CCAC356C-6618-484C-B45C-E01E8AA01F60}" uniqueName="Supplementary" name="Supp" queryTableFieldId="44" dataDxfId="29"/>
    <tableColumn id="11" xr3:uid="{9D8198CA-55A8-4E19-BB5C-883E7415E6EA}" uniqueName="Spending_x005f_x002f_Time_x005f_x0020_ratio" name="Perf" queryTableFieldId="42" dataDxfId="28"/>
    <tableColumn id="12" xr3:uid="{9A3163D0-089D-4902-86BA-2633CB8AEAA2}" uniqueName="_x005f_x0025__x005f_x0020_time_x005f_x0020_elapsed0" name="% time elapsed" queryTableFieldId="41" dataDxfId="27"/>
    <tableColumn id="13" xr3:uid="{BF05305A-CDDE-4C2E-B416-1888E78B2F7D}" uniqueName="_x005f_x0025__x005f_x0020_Spent_x005f_x003a__x0020" name="% Spent  on  Project (Actual Exp/Project Amt)" queryTableFieldId="23" dataDxfId="26"/>
    <tableColumn id="14" xr3:uid="{3EAF3462-1738-48F3-BA44-5565694633A5}" uniqueName="field_24" name="Start" queryTableFieldId="18" dataDxfId="25"/>
    <tableColumn id="15" xr3:uid="{FEB3B6A9-BC87-46E8-8A18-644081F81AF5}" uniqueName="field_25" name="End" queryTableFieldId="19" dataDxfId="24"/>
    <tableColumn id="16" xr3:uid="{312719EA-46F3-4F1E-9750-7C0973DF75EC}" uniqueName="Contract_x005f_x0020_Amount" name="Amount" queryTableFieldId="20" dataDxfId="23"/>
    <tableColumn id="17" xr3:uid="{8B29D96E-A9E5-4DA0-A526-4B03E3886D21}" uniqueName="Contract_x005f_x0020_Balance2" name="Balance" queryTableFieldId="22" dataDxfId="22"/>
    <tableColumn id="18" xr3:uid="{DBCB77AE-530E-4039-B582-BB1A6AA72A20}" uniqueName="field_37" name="PI" queryTableFieldId="28" dataDxfId="21"/>
    <tableColumn id="21" xr3:uid="{B2714D95-DBCC-45A2-8E66-4895166DB14D}" uniqueName="field_33" name="Instit'n" queryTableFieldId="26" dataDxfId="20"/>
    <tableColumn id="22" xr3:uid="{23645EAC-5ED1-4929-87C8-1006A29E2822}" uniqueName="field_44" name="SME" queryTableFieldId="31" dataDxfId="19"/>
    <tableColumn id="26" xr3:uid="{2D8FA0E1-4B89-4F4E-A01B-847A32BFBCFD}" uniqueName="field_49" name="Org" queryTableFieldId="36" dataDxfId="18"/>
    <tableColumn id="27" xr3:uid="{249A7611-7394-4221-9160-277E62D1F570}" uniqueName="field_48" name="Div" queryTableFieldId="35" dataDxfId="17"/>
    <tableColumn id="28" xr3:uid="{B4180422-5EB5-46BF-ADC3-3155C376E3DB}" uniqueName="field_47" name="Office" queryTableFieldId="34" dataDxfId="16"/>
    <tableColumn id="30" xr3:uid="{83E21C6D-A4CC-4B32-BC73-C62205A39E5C}" uniqueName="WA_x005f_x002d_RD_x005f_x0023_" name="WA-RD#" queryTableFieldId="3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V18" dT="2022-03-22T20:08:23.89" personId="{29649C9D-6F63-47F4-AA74-3DC416185D00}" id="{D967FBCF-8F09-4A32-A484-8213F25DF057}">
    <text>Obligation expected soon per email JD 3/22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K3" dT="2023-07-20T18:57:21.72" personId="{29649C9D-6F63-47F4-AA74-3DC416185D00}" id="{9034A441-637E-4921-BA1E-8E7FD3013A43}">
    <text>i = in process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ooledfund.org/Details/Study/592" TargetMode="Externa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https://www.pooledfund.org/Details/Solicitation/1567" TargetMode="External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AE46"/>
  <sheetViews>
    <sheetView zoomScale="85" zoomScaleNormal="85" workbookViewId="0">
      <pane xSplit="2" ySplit="3" topLeftCell="E4" activePane="bottomRight" state="frozen"/>
      <selection pane="bottomRight" activeCell="E9" sqref="E9"/>
      <selection pane="bottomLeft" activeCell="A5" sqref="A5"/>
      <selection pane="topRight" activeCell="C1" sqref="C1"/>
    </sheetView>
  </sheetViews>
  <sheetFormatPr defaultRowHeight="14.45"/>
  <cols>
    <col min="1" max="1" width="4.5703125" style="39" customWidth="1"/>
    <col min="2" max="2" width="30.7109375" customWidth="1"/>
    <col min="3" max="3" width="22.5703125" bestFit="1" customWidth="1"/>
    <col min="4" max="4" width="21.42578125" bestFit="1" customWidth="1"/>
    <col min="5" max="5" width="15.5703125" bestFit="1" customWidth="1"/>
    <col min="6" max="6" width="32.7109375" customWidth="1"/>
    <col min="7" max="8" width="8.5703125" style="2" customWidth="1"/>
    <col min="9" max="9" width="9.140625" customWidth="1"/>
    <col min="10" max="10" width="5.5703125" style="2" customWidth="1"/>
    <col min="11" max="11" width="9.140625" customWidth="1"/>
    <col min="12" max="12" width="5.5703125" style="2" customWidth="1"/>
    <col min="13" max="13" width="9.140625" customWidth="1"/>
    <col min="14" max="14" width="5.5703125" style="2" customWidth="1"/>
    <col min="15" max="15" width="9.85546875" customWidth="1"/>
    <col min="16" max="16" width="5.5703125" style="2" customWidth="1"/>
    <col min="17" max="17" width="9.140625" customWidth="1"/>
    <col min="18" max="18" width="5.5703125" style="2" customWidth="1"/>
    <col min="20" max="20" width="5.5703125" style="2" customWidth="1"/>
    <col min="22" max="22" width="5.5703125" style="2" customWidth="1"/>
    <col min="24" max="24" width="5.5703125" style="2" customWidth="1"/>
    <col min="25" max="30" width="20.7109375" hidden="1" customWidth="1"/>
    <col min="31" max="31" width="16.42578125" style="2" hidden="1" customWidth="1"/>
    <col min="32" max="32" width="14.28515625" bestFit="1" customWidth="1"/>
  </cols>
  <sheetData>
    <row r="1" spans="1:31" s="33" customFormat="1" ht="27.6">
      <c r="A1" s="168" t="s">
        <v>0</v>
      </c>
      <c r="C1" s="33" t="s">
        <v>1</v>
      </c>
      <c r="E1" s="106" t="s">
        <v>2</v>
      </c>
      <c r="F1" s="167" t="s">
        <v>3</v>
      </c>
      <c r="G1" s="34"/>
      <c r="H1" s="34"/>
      <c r="I1" s="89" t="s">
        <v>4</v>
      </c>
      <c r="J1" s="90"/>
      <c r="K1" s="90"/>
      <c r="L1" s="91"/>
      <c r="N1" s="92" t="s">
        <v>5</v>
      </c>
      <c r="O1" s="93" t="s">
        <v>6</v>
      </c>
      <c r="P1" s="92" t="s">
        <v>7</v>
      </c>
      <c r="Q1" s="93" t="s">
        <v>8</v>
      </c>
      <c r="R1" s="94"/>
      <c r="T1" s="34"/>
      <c r="V1" s="34"/>
      <c r="X1" s="34"/>
      <c r="Y1" s="110" t="s">
        <v>9</v>
      </c>
      <c r="Z1" s="110"/>
      <c r="AA1" s="110"/>
      <c r="AB1" s="110"/>
      <c r="AC1" s="110"/>
      <c r="AD1" s="110"/>
      <c r="AE1" s="111"/>
    </row>
    <row r="2" spans="1:31" ht="15" customHeight="1">
      <c r="Y2" s="112" t="s">
        <v>10</v>
      </c>
      <c r="Z2" s="112" t="s">
        <v>11</v>
      </c>
      <c r="AA2" s="112" t="s">
        <v>12</v>
      </c>
      <c r="AB2" s="112" t="s">
        <v>13</v>
      </c>
      <c r="AC2" s="112" t="s">
        <v>14</v>
      </c>
      <c r="AD2" s="112" t="s">
        <v>15</v>
      </c>
      <c r="AE2" s="113" t="s">
        <v>16</v>
      </c>
    </row>
    <row r="3" spans="1:31" s="1" customFormat="1">
      <c r="A3" s="40" t="s">
        <v>17</v>
      </c>
      <c r="B3" s="15" t="s">
        <v>18</v>
      </c>
      <c r="C3" s="15" t="s">
        <v>19</v>
      </c>
      <c r="D3" s="15" t="s">
        <v>20</v>
      </c>
      <c r="E3" s="15" t="s">
        <v>21</v>
      </c>
      <c r="F3" s="16" t="s">
        <v>22</v>
      </c>
      <c r="G3" s="35" t="s">
        <v>23</v>
      </c>
      <c r="H3" s="101" t="s">
        <v>24</v>
      </c>
      <c r="I3" s="3">
        <v>2016</v>
      </c>
      <c r="J3" s="73" t="s">
        <v>25</v>
      </c>
      <c r="K3" s="3">
        <v>2017</v>
      </c>
      <c r="L3" s="73" t="s">
        <v>25</v>
      </c>
      <c r="M3" s="3">
        <v>2018</v>
      </c>
      <c r="N3" s="73" t="s">
        <v>25</v>
      </c>
      <c r="O3" s="3">
        <v>2019</v>
      </c>
      <c r="P3" s="73" t="s">
        <v>25</v>
      </c>
      <c r="Q3" s="3">
        <v>2020</v>
      </c>
      <c r="R3" s="73" t="s">
        <v>25</v>
      </c>
      <c r="S3" s="3">
        <v>2021</v>
      </c>
      <c r="T3" s="73" t="s">
        <v>25</v>
      </c>
      <c r="U3" s="3">
        <v>2022</v>
      </c>
      <c r="V3" s="73" t="s">
        <v>25</v>
      </c>
      <c r="W3" s="107">
        <v>2023</v>
      </c>
      <c r="X3" s="114" t="s">
        <v>25</v>
      </c>
      <c r="Y3" s="115"/>
      <c r="Z3" s="81"/>
      <c r="AA3" s="81"/>
      <c r="AB3" s="81"/>
      <c r="AC3" s="81"/>
      <c r="AD3" s="81"/>
      <c r="AE3" s="82">
        <f>AE33*65000</f>
        <v>650000</v>
      </c>
    </row>
    <row r="4" spans="1:31">
      <c r="A4" s="41">
        <v>1</v>
      </c>
      <c r="B4" s="17" t="s">
        <v>26</v>
      </c>
      <c r="C4" s="17" t="s">
        <v>27</v>
      </c>
      <c r="D4" s="17" t="s">
        <v>28</v>
      </c>
      <c r="E4" s="17" t="s">
        <v>29</v>
      </c>
      <c r="F4" s="18" t="s">
        <v>30</v>
      </c>
      <c r="G4" s="36"/>
      <c r="H4" s="74">
        <f>SUM(I4:V4)</f>
        <v>250</v>
      </c>
      <c r="I4" s="5"/>
      <c r="J4" s="74"/>
      <c r="K4" s="5"/>
      <c r="L4" s="74"/>
      <c r="M4" s="5">
        <v>50</v>
      </c>
      <c r="N4" s="74" t="s">
        <v>31</v>
      </c>
      <c r="O4" s="5">
        <v>50</v>
      </c>
      <c r="P4" s="74" t="s">
        <v>31</v>
      </c>
      <c r="Q4" s="5">
        <v>50</v>
      </c>
      <c r="R4" s="74" t="s">
        <v>31</v>
      </c>
      <c r="S4" s="5">
        <v>50</v>
      </c>
      <c r="T4" s="74" t="s">
        <v>31</v>
      </c>
      <c r="U4" s="5">
        <v>50</v>
      </c>
      <c r="V4" s="74" t="s">
        <v>31</v>
      </c>
      <c r="W4" s="4"/>
      <c r="X4" s="74"/>
      <c r="Y4" s="116"/>
      <c r="Z4" s="83"/>
      <c r="AA4" s="83"/>
      <c r="AB4" s="83" t="s">
        <v>31</v>
      </c>
      <c r="AC4" s="83"/>
      <c r="AD4" s="83"/>
      <c r="AE4" s="83"/>
    </row>
    <row r="5" spans="1:31">
      <c r="A5" s="42">
        <v>2</v>
      </c>
      <c r="B5" s="19" t="s">
        <v>32</v>
      </c>
      <c r="C5" s="19" t="s">
        <v>33</v>
      </c>
      <c r="D5" s="19" t="s">
        <v>34</v>
      </c>
      <c r="E5" s="19" t="s">
        <v>35</v>
      </c>
      <c r="F5" s="20" t="s">
        <v>36</v>
      </c>
      <c r="G5" s="37" t="s">
        <v>37</v>
      </c>
      <c r="H5" s="75">
        <f>SUM(I5:T5)</f>
        <v>150</v>
      </c>
      <c r="I5" s="9">
        <v>25</v>
      </c>
      <c r="J5" s="75" t="s">
        <v>31</v>
      </c>
      <c r="K5" s="9">
        <v>25</v>
      </c>
      <c r="L5" s="75" t="s">
        <v>31</v>
      </c>
      <c r="M5" s="9">
        <v>25</v>
      </c>
      <c r="N5" s="75" t="s">
        <v>31</v>
      </c>
      <c r="O5" s="9">
        <v>25</v>
      </c>
      <c r="P5" s="75" t="s">
        <v>31</v>
      </c>
      <c r="Q5" s="9">
        <v>25</v>
      </c>
      <c r="R5" s="75" t="s">
        <v>31</v>
      </c>
      <c r="S5" s="9">
        <v>25</v>
      </c>
      <c r="T5" s="75" t="s">
        <v>31</v>
      </c>
      <c r="U5" s="9">
        <v>25</v>
      </c>
      <c r="V5" s="75" t="s">
        <v>31</v>
      </c>
      <c r="W5" s="8"/>
      <c r="X5" s="75"/>
      <c r="Y5" s="116"/>
      <c r="Z5" s="83"/>
      <c r="AA5" s="83" t="s">
        <v>31</v>
      </c>
      <c r="AB5" s="83"/>
      <c r="AC5" s="83"/>
      <c r="AD5" s="83"/>
      <c r="AE5" s="83"/>
    </row>
    <row r="6" spans="1:31">
      <c r="A6" s="42">
        <v>3</v>
      </c>
      <c r="B6" s="19" t="s">
        <v>38</v>
      </c>
      <c r="C6" s="19" t="s">
        <v>39</v>
      </c>
      <c r="D6" s="19" t="s">
        <v>40</v>
      </c>
      <c r="E6" s="19" t="s">
        <v>41</v>
      </c>
      <c r="F6" s="20" t="s">
        <v>42</v>
      </c>
      <c r="G6" s="37"/>
      <c r="H6" s="75">
        <f>SUM(I6:V6)</f>
        <v>300</v>
      </c>
      <c r="I6" s="9"/>
      <c r="J6" s="76"/>
      <c r="K6" s="9">
        <v>50</v>
      </c>
      <c r="L6" s="78" t="s">
        <v>31</v>
      </c>
      <c r="M6" s="9">
        <v>50</v>
      </c>
      <c r="N6" s="78" t="s">
        <v>31</v>
      </c>
      <c r="O6" s="9">
        <v>50</v>
      </c>
      <c r="P6" s="78" t="s">
        <v>31</v>
      </c>
      <c r="Q6" s="9">
        <v>50</v>
      </c>
      <c r="R6" s="78" t="s">
        <v>31</v>
      </c>
      <c r="S6" s="9">
        <v>50</v>
      </c>
      <c r="T6" s="78" t="s">
        <v>31</v>
      </c>
      <c r="U6" s="9">
        <v>50</v>
      </c>
      <c r="V6" s="78" t="s">
        <v>31</v>
      </c>
      <c r="W6" s="9">
        <v>50</v>
      </c>
      <c r="X6" s="78"/>
      <c r="Y6" s="116"/>
      <c r="Z6" s="83" t="s">
        <v>31</v>
      </c>
      <c r="AA6" s="83"/>
      <c r="AB6" s="83"/>
      <c r="AC6" s="83"/>
      <c r="AD6" s="83"/>
      <c r="AE6" s="83" t="s">
        <v>31</v>
      </c>
    </row>
    <row r="7" spans="1:31">
      <c r="A7" s="42">
        <v>4</v>
      </c>
      <c r="B7" s="19" t="s">
        <v>43</v>
      </c>
      <c r="C7" s="19" t="s">
        <v>44</v>
      </c>
      <c r="D7" s="19" t="s">
        <v>45</v>
      </c>
      <c r="E7" s="19" t="s">
        <v>46</v>
      </c>
      <c r="F7" s="20" t="s">
        <v>47</v>
      </c>
      <c r="G7" s="37"/>
      <c r="H7" s="75">
        <f>SUM(I7:V7)</f>
        <v>250</v>
      </c>
      <c r="I7" s="8"/>
      <c r="J7" s="75"/>
      <c r="K7" s="8"/>
      <c r="L7" s="75"/>
      <c r="M7" s="8">
        <v>50</v>
      </c>
      <c r="N7" s="75" t="s">
        <v>31</v>
      </c>
      <c r="O7" s="8">
        <v>50</v>
      </c>
      <c r="P7" s="75" t="s">
        <v>31</v>
      </c>
      <c r="Q7" s="8">
        <v>50</v>
      </c>
      <c r="R7" s="75" t="s">
        <v>31</v>
      </c>
      <c r="S7" s="8">
        <v>50</v>
      </c>
      <c r="T7" s="75" t="s">
        <v>31</v>
      </c>
      <c r="U7" s="8">
        <v>50</v>
      </c>
      <c r="V7" s="75" t="s">
        <v>31</v>
      </c>
      <c r="W7" s="8">
        <v>50</v>
      </c>
      <c r="X7" s="75"/>
      <c r="Y7" s="116"/>
      <c r="Z7" s="83" t="s">
        <v>31</v>
      </c>
      <c r="AA7" s="83"/>
      <c r="AB7" s="83"/>
      <c r="AC7" s="83"/>
      <c r="AD7" s="83"/>
      <c r="AE7" s="83" t="s">
        <v>31</v>
      </c>
    </row>
    <row r="8" spans="1:31">
      <c r="A8" s="42">
        <v>5</v>
      </c>
      <c r="B8" s="19" t="s">
        <v>48</v>
      </c>
      <c r="C8" s="19" t="s">
        <v>49</v>
      </c>
      <c r="D8" s="19" t="s">
        <v>50</v>
      </c>
      <c r="E8" s="19" t="s">
        <v>51</v>
      </c>
      <c r="F8" s="20" t="s">
        <v>52</v>
      </c>
      <c r="G8" s="37"/>
      <c r="H8" s="75">
        <f>SUM(I8:V8)</f>
        <v>150</v>
      </c>
      <c r="I8" s="8">
        <v>10</v>
      </c>
      <c r="J8" s="75" t="s">
        <v>31</v>
      </c>
      <c r="K8" s="8">
        <v>10</v>
      </c>
      <c r="L8" s="75" t="s">
        <v>31</v>
      </c>
      <c r="M8" s="8">
        <v>10</v>
      </c>
      <c r="N8" s="75" t="s">
        <v>31</v>
      </c>
      <c r="O8" s="8">
        <v>10</v>
      </c>
      <c r="P8" s="75" t="s">
        <v>31</v>
      </c>
      <c r="Q8" s="8">
        <v>10</v>
      </c>
      <c r="R8" s="75" t="s">
        <v>31</v>
      </c>
      <c r="S8" s="8">
        <v>50</v>
      </c>
      <c r="T8" s="75" t="s">
        <v>31</v>
      </c>
      <c r="U8" s="8">
        <v>50</v>
      </c>
      <c r="V8" s="75" t="s">
        <v>31</v>
      </c>
      <c r="W8" s="8"/>
      <c r="X8" s="75"/>
      <c r="Y8" s="116"/>
      <c r="Z8" s="83"/>
      <c r="AA8" s="83"/>
      <c r="AB8" s="83" t="s">
        <v>31</v>
      </c>
      <c r="AC8" s="83"/>
      <c r="AD8" s="83"/>
      <c r="AE8" s="83"/>
    </row>
    <row r="9" spans="1:31">
      <c r="A9" s="42">
        <v>6</v>
      </c>
      <c r="B9" s="19" t="s">
        <v>53</v>
      </c>
      <c r="C9" s="19" t="s">
        <v>54</v>
      </c>
      <c r="D9" s="19" t="s">
        <v>54</v>
      </c>
      <c r="E9" s="19" t="s">
        <v>55</v>
      </c>
      <c r="F9" s="20" t="s">
        <v>56</v>
      </c>
      <c r="G9" s="37" t="s">
        <v>37</v>
      </c>
      <c r="H9" s="75">
        <f>SUM(I9:R9)</f>
        <v>75</v>
      </c>
      <c r="I9" s="8"/>
      <c r="J9" s="75"/>
      <c r="K9" s="8"/>
      <c r="L9" s="75"/>
      <c r="M9" s="8"/>
      <c r="N9" s="75"/>
      <c r="O9" s="8">
        <v>25</v>
      </c>
      <c r="P9" s="75" t="s">
        <v>31</v>
      </c>
      <c r="Q9" s="8">
        <v>50</v>
      </c>
      <c r="R9" s="75" t="s">
        <v>31</v>
      </c>
      <c r="S9" s="8">
        <v>25</v>
      </c>
      <c r="T9" s="75" t="s">
        <v>31</v>
      </c>
      <c r="U9" s="8">
        <v>50</v>
      </c>
      <c r="V9" s="75" t="s">
        <v>31</v>
      </c>
      <c r="W9" s="8"/>
      <c r="X9" s="75"/>
      <c r="Y9" s="116"/>
      <c r="Z9" s="83"/>
      <c r="AA9" s="83"/>
      <c r="AB9" s="83"/>
      <c r="AC9" s="83"/>
      <c r="AD9" s="83" t="s">
        <v>31</v>
      </c>
      <c r="AE9" s="83"/>
    </row>
    <row r="10" spans="1:31">
      <c r="A10" s="42">
        <v>7</v>
      </c>
      <c r="B10" s="19" t="s">
        <v>57</v>
      </c>
      <c r="C10" s="19" t="s">
        <v>58</v>
      </c>
      <c r="D10" s="19" t="s">
        <v>59</v>
      </c>
      <c r="E10" s="19" t="s">
        <v>60</v>
      </c>
      <c r="F10" s="20" t="s">
        <v>61</v>
      </c>
      <c r="G10" s="37" t="s">
        <v>37</v>
      </c>
      <c r="H10" s="75">
        <f>SUM(I10:T10)</f>
        <v>300</v>
      </c>
      <c r="I10" s="8">
        <v>50</v>
      </c>
      <c r="J10" s="75" t="s">
        <v>31</v>
      </c>
      <c r="K10" s="8">
        <v>50</v>
      </c>
      <c r="L10" s="75" t="s">
        <v>31</v>
      </c>
      <c r="M10" s="8">
        <v>50</v>
      </c>
      <c r="N10" s="75" t="s">
        <v>31</v>
      </c>
      <c r="O10" s="8">
        <v>50</v>
      </c>
      <c r="P10" s="75" t="s">
        <v>31</v>
      </c>
      <c r="Q10" s="8">
        <v>50</v>
      </c>
      <c r="R10" s="75" t="s">
        <v>31</v>
      </c>
      <c r="S10" s="8">
        <v>50</v>
      </c>
      <c r="T10" s="75" t="s">
        <v>31</v>
      </c>
      <c r="U10" s="8">
        <v>50</v>
      </c>
      <c r="V10" s="75" t="s">
        <v>31</v>
      </c>
      <c r="W10" s="8">
        <v>50</v>
      </c>
      <c r="X10" s="75"/>
      <c r="Y10" s="116" t="s">
        <v>31</v>
      </c>
      <c r="Z10" s="83"/>
      <c r="AA10" s="83"/>
      <c r="AB10" s="83"/>
      <c r="AC10" s="83"/>
      <c r="AD10" s="83"/>
      <c r="AE10" s="83" t="s">
        <v>31</v>
      </c>
    </row>
    <row r="11" spans="1:31">
      <c r="A11" s="42">
        <v>8</v>
      </c>
      <c r="B11" s="19" t="s">
        <v>62</v>
      </c>
      <c r="C11" s="19" t="s">
        <v>63</v>
      </c>
      <c r="D11" s="19" t="s">
        <v>64</v>
      </c>
      <c r="E11" s="19" t="s">
        <v>65</v>
      </c>
      <c r="F11" s="20" t="s">
        <v>66</v>
      </c>
      <c r="G11" s="37"/>
      <c r="H11" s="75">
        <f>SUM(I11:V11)</f>
        <v>200</v>
      </c>
      <c r="I11" s="8">
        <v>8.8000000000000007</v>
      </c>
      <c r="J11" s="75" t="s">
        <v>31</v>
      </c>
      <c r="K11" s="8">
        <v>25</v>
      </c>
      <c r="L11" s="75" t="s">
        <v>31</v>
      </c>
      <c r="M11" s="8">
        <v>16.2</v>
      </c>
      <c r="N11" s="75" t="s">
        <v>31</v>
      </c>
      <c r="O11" s="8">
        <v>25</v>
      </c>
      <c r="P11" s="75" t="s">
        <v>31</v>
      </c>
      <c r="Q11" s="8">
        <v>25</v>
      </c>
      <c r="R11" s="75" t="s">
        <v>31</v>
      </c>
      <c r="S11" s="8">
        <v>50</v>
      </c>
      <c r="T11" s="75" t="s">
        <v>31</v>
      </c>
      <c r="U11" s="8">
        <v>50</v>
      </c>
      <c r="V11" s="75" t="s">
        <v>31</v>
      </c>
      <c r="W11" s="8"/>
      <c r="X11" s="75"/>
      <c r="Y11" s="116"/>
      <c r="Z11" s="83"/>
      <c r="AA11" s="83" t="s">
        <v>31</v>
      </c>
      <c r="AB11" s="83"/>
      <c r="AC11" s="83"/>
      <c r="AD11" s="83"/>
      <c r="AE11" s="83"/>
    </row>
    <row r="12" spans="1:31">
      <c r="A12" s="42">
        <v>10</v>
      </c>
      <c r="B12" t="s">
        <v>67</v>
      </c>
      <c r="C12" s="19" t="s">
        <v>68</v>
      </c>
      <c r="D12" s="19" t="s">
        <v>69</v>
      </c>
      <c r="E12" s="19" t="s">
        <v>70</v>
      </c>
      <c r="F12" s="20" t="s">
        <v>71</v>
      </c>
      <c r="G12" s="37"/>
      <c r="H12" s="75">
        <f>SUM(I12:V12)</f>
        <v>300</v>
      </c>
      <c r="I12" s="8">
        <v>50</v>
      </c>
      <c r="J12" s="75" t="s">
        <v>31</v>
      </c>
      <c r="K12" s="8">
        <v>50</v>
      </c>
      <c r="L12" s="75" t="s">
        <v>31</v>
      </c>
      <c r="M12" s="8">
        <v>50</v>
      </c>
      <c r="N12" s="75" t="s">
        <v>31</v>
      </c>
      <c r="O12" s="8">
        <v>50</v>
      </c>
      <c r="P12" s="75" t="s">
        <v>31</v>
      </c>
      <c r="Q12" s="8">
        <v>50</v>
      </c>
      <c r="R12" s="75" t="s">
        <v>31</v>
      </c>
      <c r="S12" s="8">
        <v>50</v>
      </c>
      <c r="T12" s="75" t="s">
        <v>31</v>
      </c>
      <c r="U12" s="8"/>
      <c r="V12" s="75" t="s">
        <v>72</v>
      </c>
      <c r="W12" s="8"/>
      <c r="X12" s="75"/>
      <c r="Y12" s="116"/>
      <c r="Z12" s="83"/>
      <c r="AA12" s="83"/>
      <c r="AB12" s="83"/>
      <c r="AC12" s="83" t="s">
        <v>31</v>
      </c>
      <c r="AD12" s="83"/>
      <c r="AE12" s="83"/>
    </row>
    <row r="13" spans="1:31">
      <c r="A13" s="42">
        <v>9</v>
      </c>
      <c r="B13" s="79" t="s">
        <v>73</v>
      </c>
      <c r="C13" s="19" t="s">
        <v>74</v>
      </c>
      <c r="D13" s="19" t="s">
        <v>75</v>
      </c>
      <c r="E13" s="19" t="s">
        <v>76</v>
      </c>
      <c r="F13" s="20" t="s">
        <v>77</v>
      </c>
      <c r="G13" s="37"/>
      <c r="H13" s="75">
        <f>SUM(I13:V13)</f>
        <v>200</v>
      </c>
      <c r="I13" s="8"/>
      <c r="J13" s="75"/>
      <c r="K13" s="8"/>
      <c r="L13" s="75"/>
      <c r="M13" s="8"/>
      <c r="N13" s="75"/>
      <c r="O13" s="8">
        <v>50</v>
      </c>
      <c r="P13" s="75" t="s">
        <v>31</v>
      </c>
      <c r="Q13" s="8">
        <v>50</v>
      </c>
      <c r="R13" s="75" t="s">
        <v>31</v>
      </c>
      <c r="S13" s="8">
        <v>50</v>
      </c>
      <c r="T13" s="75" t="s">
        <v>31</v>
      </c>
      <c r="U13" s="8">
        <v>50</v>
      </c>
      <c r="V13" s="75" t="s">
        <v>31</v>
      </c>
      <c r="W13" s="8">
        <v>50</v>
      </c>
      <c r="X13" s="75"/>
      <c r="Y13" s="116"/>
      <c r="Z13" s="83" t="s">
        <v>31</v>
      </c>
      <c r="AA13" s="83"/>
      <c r="AB13" s="83"/>
      <c r="AC13" s="83"/>
      <c r="AD13" s="83"/>
      <c r="AE13" s="83" t="s">
        <v>31</v>
      </c>
    </row>
    <row r="14" spans="1:31">
      <c r="A14" s="42">
        <v>11</v>
      </c>
      <c r="B14" s="19" t="s">
        <v>78</v>
      </c>
      <c r="C14" s="19" t="s">
        <v>79</v>
      </c>
      <c r="D14" s="19" t="s">
        <v>80</v>
      </c>
      <c r="E14" s="19"/>
      <c r="F14" s="20" t="s">
        <v>81</v>
      </c>
      <c r="G14" s="37" t="s">
        <v>37</v>
      </c>
      <c r="H14" s="75">
        <f>SUM(I14:T14)</f>
        <v>300</v>
      </c>
      <c r="I14" s="8">
        <v>50</v>
      </c>
      <c r="J14" s="75" t="s">
        <v>31</v>
      </c>
      <c r="K14" s="8">
        <v>50</v>
      </c>
      <c r="L14" s="75" t="s">
        <v>31</v>
      </c>
      <c r="M14" s="8">
        <v>50</v>
      </c>
      <c r="N14" s="75" t="s">
        <v>31</v>
      </c>
      <c r="O14" s="8">
        <v>50</v>
      </c>
      <c r="P14" s="75" t="s">
        <v>31</v>
      </c>
      <c r="Q14" s="8">
        <v>50</v>
      </c>
      <c r="R14" s="75" t="s">
        <v>31</v>
      </c>
      <c r="S14" s="8">
        <v>50</v>
      </c>
      <c r="T14" s="75" t="s">
        <v>31</v>
      </c>
      <c r="U14" s="8">
        <v>50</v>
      </c>
      <c r="V14" s="75" t="s">
        <v>82</v>
      </c>
      <c r="W14" s="8">
        <v>50</v>
      </c>
      <c r="X14" s="75"/>
      <c r="Y14" s="116" t="s">
        <v>31</v>
      </c>
      <c r="Z14" s="83"/>
      <c r="AA14" s="83"/>
      <c r="AB14" s="83"/>
      <c r="AC14" s="83"/>
      <c r="AD14" s="83"/>
      <c r="AE14" s="83" t="s">
        <v>31</v>
      </c>
    </row>
    <row r="15" spans="1:31">
      <c r="A15" s="42">
        <v>12</v>
      </c>
      <c r="B15" s="19" t="s">
        <v>83</v>
      </c>
      <c r="C15" s="19" t="s">
        <v>84</v>
      </c>
      <c r="D15" s="19" t="s">
        <v>85</v>
      </c>
      <c r="E15" s="19" t="s">
        <v>86</v>
      </c>
      <c r="F15" s="20" t="s">
        <v>87</v>
      </c>
      <c r="G15" s="37" t="s">
        <v>37</v>
      </c>
      <c r="H15" s="75">
        <f>SUM(I15:T15)</f>
        <v>75</v>
      </c>
      <c r="I15" s="8"/>
      <c r="J15" s="75"/>
      <c r="K15" s="8"/>
      <c r="L15" s="75"/>
      <c r="M15" s="8"/>
      <c r="N15" s="75"/>
      <c r="O15" s="8">
        <v>25</v>
      </c>
      <c r="P15" s="75" t="s">
        <v>31</v>
      </c>
      <c r="Q15" s="8">
        <v>25</v>
      </c>
      <c r="R15" s="75" t="s">
        <v>31</v>
      </c>
      <c r="S15" s="8">
        <v>25</v>
      </c>
      <c r="T15" s="75" t="s">
        <v>31</v>
      </c>
      <c r="U15" s="8">
        <v>25</v>
      </c>
      <c r="V15" s="75" t="s">
        <v>31</v>
      </c>
      <c r="W15" s="8"/>
      <c r="X15" s="75"/>
      <c r="Y15" s="116"/>
      <c r="Z15" s="83"/>
      <c r="AA15" s="83" t="s">
        <v>31</v>
      </c>
      <c r="AB15" s="83"/>
      <c r="AC15" s="83"/>
      <c r="AD15" s="83"/>
      <c r="AE15" s="83"/>
    </row>
    <row r="16" spans="1:31">
      <c r="A16" s="42">
        <v>13</v>
      </c>
      <c r="B16" s="19" t="s">
        <v>88</v>
      </c>
      <c r="C16" s="19" t="s">
        <v>89</v>
      </c>
      <c r="D16" s="19" t="s">
        <v>90</v>
      </c>
      <c r="E16" s="19" t="s">
        <v>91</v>
      </c>
      <c r="F16" s="20" t="s">
        <v>92</v>
      </c>
      <c r="G16" s="37"/>
      <c r="H16" s="75">
        <f>SUM(I16:V16)</f>
        <v>300</v>
      </c>
      <c r="I16" s="8"/>
      <c r="J16" s="75"/>
      <c r="K16" s="8">
        <v>50</v>
      </c>
      <c r="L16" s="75" t="s">
        <v>31</v>
      </c>
      <c r="M16" s="8">
        <v>50</v>
      </c>
      <c r="N16" s="75" t="s">
        <v>31</v>
      </c>
      <c r="O16" s="8">
        <v>50</v>
      </c>
      <c r="P16" s="75" t="s">
        <v>31</v>
      </c>
      <c r="Q16" s="8">
        <v>50</v>
      </c>
      <c r="R16" s="75" t="s">
        <v>31</v>
      </c>
      <c r="S16" s="8">
        <v>50</v>
      </c>
      <c r="T16" s="75" t="s">
        <v>31</v>
      </c>
      <c r="U16" s="8">
        <v>50</v>
      </c>
      <c r="V16" s="75" t="s">
        <v>31</v>
      </c>
      <c r="W16" s="8">
        <v>50</v>
      </c>
      <c r="X16" s="75"/>
      <c r="Y16" s="116" t="s">
        <v>31</v>
      </c>
      <c r="Z16" s="83"/>
      <c r="AA16" s="83"/>
      <c r="AB16" s="83"/>
      <c r="AC16" s="83"/>
      <c r="AD16" s="83"/>
      <c r="AE16" s="83" t="s">
        <v>31</v>
      </c>
    </row>
    <row r="17" spans="1:31">
      <c r="A17" s="42">
        <v>14</v>
      </c>
      <c r="B17" s="19" t="s">
        <v>93</v>
      </c>
      <c r="C17" s="19" t="s">
        <v>94</v>
      </c>
      <c r="D17" s="19" t="s">
        <v>95</v>
      </c>
      <c r="E17" s="19" t="s">
        <v>96</v>
      </c>
      <c r="F17" s="20" t="s">
        <v>97</v>
      </c>
      <c r="G17" s="37" t="s">
        <v>37</v>
      </c>
      <c r="H17" s="75">
        <f>SUM(I17:T17)</f>
        <v>250</v>
      </c>
      <c r="I17" s="8"/>
      <c r="J17" s="75"/>
      <c r="K17" s="8">
        <v>50</v>
      </c>
      <c r="L17" s="75" t="s">
        <v>31</v>
      </c>
      <c r="M17" s="8">
        <v>50</v>
      </c>
      <c r="N17" s="75" t="s">
        <v>31</v>
      </c>
      <c r="O17" s="8"/>
      <c r="P17" s="75"/>
      <c r="Q17" s="8">
        <v>100</v>
      </c>
      <c r="R17" s="75" t="s">
        <v>31</v>
      </c>
      <c r="S17" s="8">
        <v>50</v>
      </c>
      <c r="T17" s="75" t="s">
        <v>31</v>
      </c>
      <c r="U17" s="8">
        <v>50</v>
      </c>
      <c r="V17" s="75" t="s">
        <v>31</v>
      </c>
      <c r="W17" s="8">
        <v>50</v>
      </c>
      <c r="X17" s="75"/>
      <c r="Y17" s="116" t="s">
        <v>31</v>
      </c>
      <c r="Z17" s="83"/>
      <c r="AA17" s="83"/>
      <c r="AB17" s="83"/>
      <c r="AC17" s="83"/>
      <c r="AD17" s="83"/>
      <c r="AE17" s="83" t="s">
        <v>31</v>
      </c>
    </row>
    <row r="18" spans="1:31">
      <c r="A18" s="42">
        <v>15</v>
      </c>
      <c r="B18" s="19" t="s">
        <v>98</v>
      </c>
      <c r="C18" s="19" t="s">
        <v>99</v>
      </c>
      <c r="D18" s="19" t="s">
        <v>100</v>
      </c>
      <c r="E18" s="19" t="s">
        <v>101</v>
      </c>
      <c r="F18" s="20" t="s">
        <v>102</v>
      </c>
      <c r="G18" s="37" t="s">
        <v>37</v>
      </c>
      <c r="H18" s="75">
        <f>SUM(I18:T18)</f>
        <v>300</v>
      </c>
      <c r="I18" s="8">
        <v>50</v>
      </c>
      <c r="J18" s="75" t="s">
        <v>31</v>
      </c>
      <c r="K18" s="8">
        <v>50</v>
      </c>
      <c r="L18" s="75" t="s">
        <v>31</v>
      </c>
      <c r="M18" s="8">
        <v>50</v>
      </c>
      <c r="N18" s="75" t="s">
        <v>31</v>
      </c>
      <c r="O18" s="8">
        <v>50</v>
      </c>
      <c r="P18" s="75" t="s">
        <v>31</v>
      </c>
      <c r="Q18" s="8">
        <v>50</v>
      </c>
      <c r="R18" s="75" t="s">
        <v>31</v>
      </c>
      <c r="S18" s="8">
        <v>50</v>
      </c>
      <c r="T18" s="75" t="s">
        <v>31</v>
      </c>
      <c r="U18" s="8">
        <v>50</v>
      </c>
      <c r="V18" s="75" t="s">
        <v>31</v>
      </c>
      <c r="W18" s="8"/>
      <c r="X18" s="75"/>
      <c r="Y18" s="116"/>
      <c r="Z18" s="83"/>
      <c r="AA18" s="83"/>
      <c r="AB18" s="83"/>
      <c r="AC18" s="83" t="s">
        <v>31</v>
      </c>
      <c r="AD18" s="83"/>
      <c r="AE18" s="83" t="s">
        <v>31</v>
      </c>
    </row>
    <row r="19" spans="1:31">
      <c r="A19" s="42">
        <v>16</v>
      </c>
      <c r="B19" s="19" t="s">
        <v>103</v>
      </c>
      <c r="C19" s="19" t="s">
        <v>104</v>
      </c>
      <c r="D19" s="19" t="s">
        <v>105</v>
      </c>
      <c r="E19" s="19"/>
      <c r="F19" s="20" t="s">
        <v>106</v>
      </c>
      <c r="G19" s="37"/>
      <c r="H19" s="75">
        <f t="shared" ref="H19:H25" si="0">SUM(I19:V19)</f>
        <v>100</v>
      </c>
      <c r="I19" s="8"/>
      <c r="J19" s="75"/>
      <c r="K19" s="8"/>
      <c r="L19" s="75"/>
      <c r="M19" s="8"/>
      <c r="N19" s="75"/>
      <c r="O19" s="8">
        <v>50</v>
      </c>
      <c r="P19" s="75" t="s">
        <v>31</v>
      </c>
      <c r="Q19" s="8">
        <v>50</v>
      </c>
      <c r="R19" s="75" t="s">
        <v>31</v>
      </c>
      <c r="S19" s="8"/>
      <c r="T19" s="75"/>
      <c r="U19" s="8"/>
      <c r="V19" s="75"/>
      <c r="W19" s="8"/>
      <c r="X19" s="75"/>
      <c r="Y19" s="116"/>
      <c r="Z19" s="83"/>
      <c r="AA19" s="83"/>
      <c r="AB19" s="83"/>
      <c r="AC19" s="83"/>
      <c r="AD19" s="83" t="s">
        <v>31</v>
      </c>
      <c r="AE19" s="83"/>
    </row>
    <row r="20" spans="1:31">
      <c r="A20" s="42">
        <v>17</v>
      </c>
      <c r="B20" s="19" t="s">
        <v>107</v>
      </c>
      <c r="C20" s="19" t="s">
        <v>108</v>
      </c>
      <c r="D20" s="19" t="s">
        <v>109</v>
      </c>
      <c r="E20" s="19" t="s">
        <v>110</v>
      </c>
      <c r="F20" s="20" t="s">
        <v>111</v>
      </c>
      <c r="G20" s="37"/>
      <c r="H20" s="75">
        <f t="shared" si="0"/>
        <v>250</v>
      </c>
      <c r="I20" s="8"/>
      <c r="J20" s="75"/>
      <c r="K20" s="8"/>
      <c r="L20" s="75"/>
      <c r="M20" s="8">
        <v>50</v>
      </c>
      <c r="N20" s="75" t="s">
        <v>31</v>
      </c>
      <c r="O20" s="8">
        <v>50</v>
      </c>
      <c r="P20" s="75" t="s">
        <v>31</v>
      </c>
      <c r="Q20" s="8">
        <v>50</v>
      </c>
      <c r="R20" s="75" t="s">
        <v>31</v>
      </c>
      <c r="S20" s="8">
        <v>50</v>
      </c>
      <c r="T20" s="75" t="s">
        <v>31</v>
      </c>
      <c r="U20" s="8">
        <v>50</v>
      </c>
      <c r="V20" s="75" t="s">
        <v>31</v>
      </c>
      <c r="W20" s="8"/>
      <c r="X20" s="75"/>
      <c r="Y20" s="116"/>
      <c r="Z20" s="83"/>
      <c r="AA20" s="83"/>
      <c r="AB20" s="83" t="s">
        <v>31</v>
      </c>
      <c r="AC20" s="83"/>
      <c r="AD20" s="83"/>
      <c r="AE20" s="83"/>
    </row>
    <row r="21" spans="1:31">
      <c r="A21" s="42">
        <v>18</v>
      </c>
      <c r="B21" s="19" t="s">
        <v>112</v>
      </c>
      <c r="C21" s="19"/>
      <c r="D21" s="19"/>
      <c r="E21" s="19"/>
      <c r="F21" s="20"/>
      <c r="G21" s="37"/>
      <c r="H21" s="75">
        <f t="shared" si="0"/>
        <v>200</v>
      </c>
      <c r="I21" s="8"/>
      <c r="J21" s="75"/>
      <c r="K21" s="8"/>
      <c r="L21" s="75"/>
      <c r="M21" s="8"/>
      <c r="N21" s="75"/>
      <c r="O21" s="8">
        <v>50</v>
      </c>
      <c r="P21" s="75" t="s">
        <v>31</v>
      </c>
      <c r="Q21" s="8">
        <v>50</v>
      </c>
      <c r="R21" s="75" t="s">
        <v>31</v>
      </c>
      <c r="S21" s="8">
        <v>50</v>
      </c>
      <c r="T21" s="75" t="s">
        <v>31</v>
      </c>
      <c r="U21" s="8">
        <v>50</v>
      </c>
      <c r="V21" s="75" t="s">
        <v>31</v>
      </c>
      <c r="W21" s="8"/>
      <c r="X21" s="75"/>
      <c r="Y21" s="116"/>
      <c r="Z21" s="83"/>
      <c r="AA21" s="83"/>
      <c r="AB21" s="83"/>
      <c r="AC21" s="83"/>
      <c r="AD21" s="83" t="s">
        <v>31</v>
      </c>
      <c r="AE21" s="83"/>
    </row>
    <row r="22" spans="1:31">
      <c r="A22" s="42">
        <v>19</v>
      </c>
      <c r="B22" s="19" t="s">
        <v>113</v>
      </c>
      <c r="C22" s="19" t="s">
        <v>114</v>
      </c>
      <c r="D22" s="19" t="s">
        <v>115</v>
      </c>
      <c r="E22" s="19" t="s">
        <v>116</v>
      </c>
      <c r="F22" s="20" t="s">
        <v>117</v>
      </c>
      <c r="G22" s="37"/>
      <c r="H22" s="75">
        <f t="shared" si="0"/>
        <v>200</v>
      </c>
      <c r="I22" s="8"/>
      <c r="J22" s="75"/>
      <c r="K22" s="8"/>
      <c r="L22" s="75"/>
      <c r="M22" s="8"/>
      <c r="N22" s="75"/>
      <c r="O22" s="8">
        <v>50</v>
      </c>
      <c r="P22" s="75" t="s">
        <v>31</v>
      </c>
      <c r="Q22" s="8">
        <v>50</v>
      </c>
      <c r="R22" s="75" t="s">
        <v>31</v>
      </c>
      <c r="S22" s="8">
        <v>50</v>
      </c>
      <c r="T22" s="75" t="s">
        <v>31</v>
      </c>
      <c r="U22" s="8">
        <v>50</v>
      </c>
      <c r="V22" s="75" t="s">
        <v>31</v>
      </c>
      <c r="W22" s="8">
        <v>50</v>
      </c>
      <c r="X22" s="75"/>
      <c r="Y22" s="116" t="s">
        <v>31</v>
      </c>
      <c r="Z22" s="83"/>
      <c r="AA22" s="83"/>
      <c r="AB22" s="83"/>
      <c r="AC22" s="83"/>
      <c r="AD22" s="83"/>
      <c r="AE22" s="83" t="s">
        <v>31</v>
      </c>
    </row>
    <row r="23" spans="1:31">
      <c r="A23" s="42">
        <v>20</v>
      </c>
      <c r="B23" s="19" t="s">
        <v>118</v>
      </c>
      <c r="C23" s="19" t="s">
        <v>119</v>
      </c>
      <c r="D23" s="19" t="s">
        <v>120</v>
      </c>
      <c r="E23" s="19" t="s">
        <v>121</v>
      </c>
      <c r="F23" s="20" t="s">
        <v>122</v>
      </c>
      <c r="G23" s="37"/>
      <c r="H23" s="75">
        <f t="shared" si="0"/>
        <v>30</v>
      </c>
      <c r="I23" s="8"/>
      <c r="J23" s="75"/>
      <c r="K23" s="8">
        <v>10</v>
      </c>
      <c r="L23" s="75" t="s">
        <v>31</v>
      </c>
      <c r="M23" s="8">
        <v>10</v>
      </c>
      <c r="N23" s="75" t="s">
        <v>31</v>
      </c>
      <c r="O23" s="8">
        <v>10</v>
      </c>
      <c r="P23" s="75" t="s">
        <v>31</v>
      </c>
      <c r="Q23" s="8"/>
      <c r="R23" s="75"/>
      <c r="S23" s="8"/>
      <c r="T23" s="75"/>
      <c r="U23" s="8"/>
      <c r="V23" s="75"/>
      <c r="W23" s="8"/>
      <c r="X23" s="75"/>
      <c r="Y23" s="116"/>
      <c r="Z23" s="83"/>
      <c r="AA23" s="83"/>
      <c r="AB23" s="83"/>
      <c r="AC23" s="83"/>
      <c r="AD23" s="83"/>
      <c r="AE23" s="83"/>
    </row>
    <row r="24" spans="1:31">
      <c r="A24" s="42">
        <v>21</v>
      </c>
      <c r="B24" s="19" t="s">
        <v>123</v>
      </c>
      <c r="C24" s="19"/>
      <c r="D24" s="19"/>
      <c r="E24" s="19"/>
      <c r="F24" s="20"/>
      <c r="G24" s="37"/>
      <c r="H24" s="75">
        <f t="shared" si="0"/>
        <v>200</v>
      </c>
      <c r="I24" s="8"/>
      <c r="J24" s="75"/>
      <c r="K24" s="8"/>
      <c r="L24" s="75"/>
      <c r="M24" s="8">
        <v>50</v>
      </c>
      <c r="N24" s="75" t="s">
        <v>31</v>
      </c>
      <c r="O24" s="8">
        <v>50</v>
      </c>
      <c r="P24" s="75" t="s">
        <v>31</v>
      </c>
      <c r="Q24" s="8">
        <v>50</v>
      </c>
      <c r="R24" s="75" t="s">
        <v>31</v>
      </c>
      <c r="S24" s="8"/>
      <c r="T24" s="75"/>
      <c r="U24" s="8">
        <v>50</v>
      </c>
      <c r="V24" s="75" t="s">
        <v>31</v>
      </c>
      <c r="W24" s="8"/>
      <c r="X24" s="75"/>
      <c r="Y24" s="116"/>
      <c r="Z24" s="83"/>
      <c r="AA24" s="83"/>
      <c r="AB24" s="83"/>
      <c r="AC24" s="83" t="s">
        <v>31</v>
      </c>
      <c r="AD24" s="83"/>
      <c r="AE24" s="83"/>
    </row>
    <row r="25" spans="1:31">
      <c r="A25" s="42">
        <v>22</v>
      </c>
      <c r="B25" s="19" t="s">
        <v>124</v>
      </c>
      <c r="C25" s="19" t="s">
        <v>125</v>
      </c>
      <c r="D25" s="19" t="s">
        <v>126</v>
      </c>
      <c r="E25" s="19" t="s">
        <v>127</v>
      </c>
      <c r="F25" s="20" t="s">
        <v>128</v>
      </c>
      <c r="G25" s="37"/>
      <c r="H25" s="75">
        <f t="shared" si="0"/>
        <v>300</v>
      </c>
      <c r="I25" s="8">
        <v>50</v>
      </c>
      <c r="J25" s="75" t="s">
        <v>31</v>
      </c>
      <c r="K25" s="8">
        <v>50</v>
      </c>
      <c r="L25" s="75" t="s">
        <v>31</v>
      </c>
      <c r="M25" s="8">
        <v>50</v>
      </c>
      <c r="N25" s="75" t="s">
        <v>31</v>
      </c>
      <c r="O25" s="8">
        <v>50</v>
      </c>
      <c r="P25" s="75" t="s">
        <v>31</v>
      </c>
      <c r="Q25" s="8">
        <v>50</v>
      </c>
      <c r="R25" s="75" t="s">
        <v>31</v>
      </c>
      <c r="S25" s="8">
        <v>50</v>
      </c>
      <c r="T25" s="75" t="s">
        <v>31</v>
      </c>
      <c r="U25" s="8"/>
      <c r="V25" s="75"/>
      <c r="W25" s="8"/>
      <c r="X25" s="75"/>
      <c r="Y25" s="116"/>
      <c r="Z25" s="83"/>
      <c r="AA25" s="83"/>
      <c r="AB25" s="83"/>
      <c r="AC25" s="83" t="s">
        <v>31</v>
      </c>
      <c r="AD25" s="83"/>
      <c r="AE25" s="83"/>
    </row>
    <row r="26" spans="1:31">
      <c r="A26" s="42">
        <v>23</v>
      </c>
      <c r="B26" s="19" t="s">
        <v>129</v>
      </c>
      <c r="C26" s="19" t="s">
        <v>130</v>
      </c>
      <c r="D26" s="19" t="s">
        <v>131</v>
      </c>
      <c r="E26" s="19" t="s">
        <v>132</v>
      </c>
      <c r="F26" s="20" t="s">
        <v>133</v>
      </c>
      <c r="G26" s="37" t="s">
        <v>37</v>
      </c>
      <c r="H26" s="75">
        <f>SUM(I26:T26)</f>
        <v>300</v>
      </c>
      <c r="I26" s="8">
        <v>50</v>
      </c>
      <c r="J26" s="75" t="s">
        <v>31</v>
      </c>
      <c r="K26" s="8">
        <v>50</v>
      </c>
      <c r="L26" s="75" t="s">
        <v>31</v>
      </c>
      <c r="M26" s="8">
        <v>50</v>
      </c>
      <c r="N26" s="75" t="s">
        <v>31</v>
      </c>
      <c r="O26" s="8">
        <v>50</v>
      </c>
      <c r="P26" s="75" t="s">
        <v>31</v>
      </c>
      <c r="Q26" s="8">
        <v>50</v>
      </c>
      <c r="R26" s="75" t="s">
        <v>31</v>
      </c>
      <c r="S26" s="8">
        <v>50</v>
      </c>
      <c r="T26" s="75" t="s">
        <v>31</v>
      </c>
      <c r="U26" s="8">
        <v>50</v>
      </c>
      <c r="V26" s="75" t="s">
        <v>31</v>
      </c>
      <c r="W26" s="8"/>
      <c r="X26" s="75"/>
      <c r="Y26" s="116"/>
      <c r="Z26" s="83"/>
      <c r="AA26" s="83" t="s">
        <v>31</v>
      </c>
      <c r="AB26" s="83"/>
      <c r="AC26" s="83"/>
      <c r="AD26" s="83"/>
      <c r="AE26" s="83"/>
    </row>
    <row r="27" spans="1:31">
      <c r="A27" s="42">
        <v>24</v>
      </c>
      <c r="B27" s="19" t="s">
        <v>134</v>
      </c>
      <c r="C27" s="19" t="s">
        <v>135</v>
      </c>
      <c r="D27" s="19" t="s">
        <v>136</v>
      </c>
      <c r="E27" s="19" t="s">
        <v>137</v>
      </c>
      <c r="F27" s="20" t="s">
        <v>138</v>
      </c>
      <c r="G27" s="37"/>
      <c r="H27" s="75">
        <f>SUM(I27:V27)</f>
        <v>300</v>
      </c>
      <c r="I27" s="8"/>
      <c r="J27" s="75"/>
      <c r="K27" s="9">
        <v>50</v>
      </c>
      <c r="L27" s="75" t="s">
        <v>31</v>
      </c>
      <c r="M27" s="8">
        <v>50</v>
      </c>
      <c r="N27" s="75" t="s">
        <v>31</v>
      </c>
      <c r="O27" s="8">
        <v>50</v>
      </c>
      <c r="P27" s="75" t="s">
        <v>31</v>
      </c>
      <c r="Q27" s="8">
        <v>50</v>
      </c>
      <c r="R27" s="75" t="s">
        <v>31</v>
      </c>
      <c r="S27" s="8">
        <v>50</v>
      </c>
      <c r="T27" s="75" t="s">
        <v>31</v>
      </c>
      <c r="U27" s="9">
        <v>50</v>
      </c>
      <c r="V27" s="75" t="s">
        <v>31</v>
      </c>
      <c r="W27" s="8"/>
      <c r="X27" s="75"/>
      <c r="Y27" s="116"/>
      <c r="Z27" s="83"/>
      <c r="AA27" s="83"/>
      <c r="AB27" s="83" t="s">
        <v>31</v>
      </c>
      <c r="AC27" s="83"/>
      <c r="AD27" s="83"/>
      <c r="AE27" s="83"/>
    </row>
    <row r="28" spans="1:31" s="125" customFormat="1">
      <c r="A28" s="117">
        <v>25</v>
      </c>
      <c r="B28" s="118" t="s">
        <v>139</v>
      </c>
      <c r="C28" s="118" t="s">
        <v>140</v>
      </c>
      <c r="D28" s="118" t="s">
        <v>141</v>
      </c>
      <c r="E28" s="118" t="s">
        <v>142</v>
      </c>
      <c r="F28" s="119" t="s">
        <v>143</v>
      </c>
      <c r="G28" s="120" t="s">
        <v>37</v>
      </c>
      <c r="H28" s="121">
        <f>SUM(I28:T28)</f>
        <v>300</v>
      </c>
      <c r="I28" s="122">
        <v>50</v>
      </c>
      <c r="J28" s="121" t="s">
        <v>31</v>
      </c>
      <c r="K28" s="122">
        <v>50</v>
      </c>
      <c r="L28" s="121" t="s">
        <v>31</v>
      </c>
      <c r="M28" s="122">
        <v>50</v>
      </c>
      <c r="N28" s="121" t="s">
        <v>31</v>
      </c>
      <c r="O28" s="122">
        <v>50</v>
      </c>
      <c r="P28" s="121" t="s">
        <v>31</v>
      </c>
      <c r="Q28" s="122">
        <v>50</v>
      </c>
      <c r="R28" s="121" t="s">
        <v>31</v>
      </c>
      <c r="S28" s="122">
        <v>50</v>
      </c>
      <c r="T28" s="121" t="s">
        <v>31</v>
      </c>
      <c r="U28" s="122">
        <v>50</v>
      </c>
      <c r="V28" s="121" t="s">
        <v>82</v>
      </c>
      <c r="W28" s="122"/>
      <c r="X28" s="121"/>
      <c r="Y28" s="123"/>
      <c r="Z28" s="124"/>
      <c r="AA28" s="124" t="s">
        <v>31</v>
      </c>
      <c r="AB28" s="124"/>
      <c r="AC28" s="124"/>
      <c r="AD28" s="124"/>
      <c r="AE28" s="124"/>
    </row>
    <row r="29" spans="1:31">
      <c r="A29" s="42">
        <v>26</v>
      </c>
      <c r="B29" s="19" t="s">
        <v>144</v>
      </c>
      <c r="C29" s="19" t="s">
        <v>145</v>
      </c>
      <c r="D29" s="19" t="s">
        <v>146</v>
      </c>
      <c r="E29" s="19" t="s">
        <v>147</v>
      </c>
      <c r="F29" s="20" t="s">
        <v>148</v>
      </c>
      <c r="G29" s="37"/>
      <c r="H29" s="75">
        <f>SUM(I29:V29)</f>
        <v>175</v>
      </c>
      <c r="I29" s="8"/>
      <c r="J29" s="75"/>
      <c r="K29" s="8"/>
      <c r="L29" s="75"/>
      <c r="M29" s="8">
        <v>25</v>
      </c>
      <c r="N29" s="75" t="s">
        <v>31</v>
      </c>
      <c r="O29" s="8">
        <v>25</v>
      </c>
      <c r="P29" s="75" t="s">
        <v>31</v>
      </c>
      <c r="Q29" s="8">
        <v>25</v>
      </c>
      <c r="R29" s="75" t="s">
        <v>31</v>
      </c>
      <c r="S29" s="8">
        <v>50</v>
      </c>
      <c r="T29" s="78" t="s">
        <v>31</v>
      </c>
      <c r="U29" s="8">
        <v>50</v>
      </c>
      <c r="V29" s="75" t="s">
        <v>31</v>
      </c>
      <c r="W29" s="8"/>
      <c r="X29" s="75"/>
      <c r="Y29" s="116"/>
      <c r="Z29" s="83"/>
      <c r="AA29" s="83" t="s">
        <v>31</v>
      </c>
      <c r="AB29" s="83"/>
      <c r="AC29" s="83"/>
      <c r="AD29" s="83"/>
      <c r="AE29" s="83"/>
    </row>
    <row r="30" spans="1:31">
      <c r="A30" s="42">
        <v>27</v>
      </c>
      <c r="B30" s="19" t="s">
        <v>149</v>
      </c>
      <c r="C30" s="19" t="s">
        <v>150</v>
      </c>
      <c r="D30" s="19" t="s">
        <v>151</v>
      </c>
      <c r="E30" s="19" t="s">
        <v>152</v>
      </c>
      <c r="F30" s="20" t="s">
        <v>153</v>
      </c>
      <c r="G30" s="37"/>
      <c r="H30" s="75">
        <f>SUM(I30:V30)</f>
        <v>160</v>
      </c>
      <c r="I30" s="8">
        <v>10</v>
      </c>
      <c r="J30" s="75" t="s">
        <v>31</v>
      </c>
      <c r="K30" s="8">
        <v>25</v>
      </c>
      <c r="L30" s="75" t="s">
        <v>31</v>
      </c>
      <c r="M30" s="8">
        <v>25</v>
      </c>
      <c r="N30" s="75" t="s">
        <v>31</v>
      </c>
      <c r="O30" s="8">
        <v>25</v>
      </c>
      <c r="P30" s="75" t="s">
        <v>31</v>
      </c>
      <c r="Q30" s="8">
        <v>25</v>
      </c>
      <c r="R30" s="75" t="s">
        <v>31</v>
      </c>
      <c r="S30" s="8">
        <v>25</v>
      </c>
      <c r="T30" s="75" t="s">
        <v>31</v>
      </c>
      <c r="U30" s="8">
        <v>25</v>
      </c>
      <c r="V30" s="75" t="s">
        <v>31</v>
      </c>
      <c r="W30" s="8"/>
      <c r="X30" s="75"/>
      <c r="Y30" s="116"/>
      <c r="Z30" s="83"/>
      <c r="AA30" s="83"/>
      <c r="AB30" s="83"/>
      <c r="AC30" s="83"/>
      <c r="AD30" s="83"/>
      <c r="AE30" s="83"/>
    </row>
    <row r="31" spans="1:31">
      <c r="A31" s="42">
        <v>28</v>
      </c>
      <c r="B31" s="19" t="s">
        <v>154</v>
      </c>
      <c r="C31" s="19" t="s">
        <v>155</v>
      </c>
      <c r="D31" s="19" t="s">
        <v>156</v>
      </c>
      <c r="E31" s="19" t="s">
        <v>157</v>
      </c>
      <c r="F31" s="20" t="s">
        <v>158</v>
      </c>
      <c r="G31" s="37"/>
      <c r="H31" s="75">
        <f>SUM(I31:V31)</f>
        <v>125</v>
      </c>
      <c r="I31" s="8"/>
      <c r="J31" s="75"/>
      <c r="K31" s="8">
        <v>25</v>
      </c>
      <c r="L31" s="75" t="s">
        <v>31</v>
      </c>
      <c r="M31" s="8">
        <v>25</v>
      </c>
      <c r="N31" s="75" t="s">
        <v>31</v>
      </c>
      <c r="O31" s="8">
        <v>25</v>
      </c>
      <c r="P31" s="75" t="s">
        <v>31</v>
      </c>
      <c r="Q31" s="8">
        <v>25</v>
      </c>
      <c r="R31" s="75" t="s">
        <v>31</v>
      </c>
      <c r="S31" s="8">
        <v>25</v>
      </c>
      <c r="T31" s="75" t="s">
        <v>31</v>
      </c>
      <c r="U31" s="8"/>
      <c r="V31" s="75"/>
      <c r="W31" s="8"/>
      <c r="X31" s="75"/>
      <c r="Y31" s="116"/>
      <c r="Z31" s="83"/>
      <c r="AA31" s="83"/>
      <c r="AB31" s="83"/>
      <c r="AC31" s="83"/>
      <c r="AD31" s="83" t="s">
        <v>31</v>
      </c>
      <c r="AE31" s="83"/>
    </row>
    <row r="32" spans="1:31">
      <c r="A32" s="43">
        <v>29</v>
      </c>
      <c r="B32" s="21" t="s">
        <v>159</v>
      </c>
      <c r="C32" s="21"/>
      <c r="D32" s="21"/>
      <c r="E32" s="21"/>
      <c r="F32" s="22"/>
      <c r="G32" s="38"/>
      <c r="H32" s="77">
        <f>SUM(I32:V32)</f>
        <v>300</v>
      </c>
      <c r="I32" s="23"/>
      <c r="J32" s="77"/>
      <c r="K32" s="23">
        <v>50</v>
      </c>
      <c r="L32" s="77" t="s">
        <v>31</v>
      </c>
      <c r="M32" s="23">
        <v>50</v>
      </c>
      <c r="N32" s="77" t="s">
        <v>31</v>
      </c>
      <c r="O32" s="23">
        <v>50</v>
      </c>
      <c r="P32" s="77" t="s">
        <v>31</v>
      </c>
      <c r="Q32" s="23">
        <v>50</v>
      </c>
      <c r="R32" s="77" t="s">
        <v>31</v>
      </c>
      <c r="S32" s="23">
        <v>50</v>
      </c>
      <c r="T32" s="77" t="s">
        <v>31</v>
      </c>
      <c r="U32" s="23">
        <v>50</v>
      </c>
      <c r="V32" s="77" t="s">
        <v>31</v>
      </c>
      <c r="W32" s="23"/>
      <c r="X32" s="77"/>
      <c r="Y32" s="116"/>
      <c r="Z32" s="83"/>
      <c r="AA32" s="83" t="s">
        <v>31</v>
      </c>
      <c r="AB32" s="83"/>
      <c r="AC32" s="83"/>
      <c r="AD32" s="83"/>
      <c r="AE32" s="83" t="s">
        <v>31</v>
      </c>
    </row>
    <row r="33" spans="1:31" ht="15" customHeight="1">
      <c r="Y33" s="87">
        <f t="shared" ref="Y33:AE33" si="1">COUNTIF(Y4:Y32,"y")</f>
        <v>5</v>
      </c>
      <c r="Z33" s="88">
        <f t="shared" si="1"/>
        <v>3</v>
      </c>
      <c r="AA33" s="84">
        <f t="shared" si="1"/>
        <v>7</v>
      </c>
      <c r="AB33" s="85">
        <f t="shared" si="1"/>
        <v>4</v>
      </c>
      <c r="AC33" s="85">
        <f t="shared" si="1"/>
        <v>4</v>
      </c>
      <c r="AD33" s="85">
        <f t="shared" si="1"/>
        <v>4</v>
      </c>
      <c r="AE33" s="86">
        <f t="shared" si="1"/>
        <v>10</v>
      </c>
    </row>
    <row r="34" spans="1:31">
      <c r="AE34"/>
    </row>
    <row r="35" spans="1:31" s="1" customFormat="1">
      <c r="A35" s="44"/>
      <c r="B35" s="24" t="s">
        <v>160</v>
      </c>
      <c r="C35" s="24"/>
      <c r="D35" s="24"/>
      <c r="E35" s="24"/>
      <c r="F35" s="48"/>
      <c r="G35" s="26"/>
      <c r="H35" s="48" t="s">
        <v>161</v>
      </c>
      <c r="I35" s="25">
        <f>I3</f>
        <v>2016</v>
      </c>
      <c r="J35" s="26"/>
      <c r="K35" s="25">
        <f>K3</f>
        <v>2017</v>
      </c>
      <c r="L35" s="26"/>
      <c r="M35" s="25">
        <f>M3</f>
        <v>2018</v>
      </c>
      <c r="N35" s="26"/>
      <c r="O35" s="25">
        <f>O3</f>
        <v>2019</v>
      </c>
      <c r="P35" s="26"/>
      <c r="Q35" s="25">
        <f>Q3</f>
        <v>2020</v>
      </c>
      <c r="R35" s="26"/>
      <c r="S35" s="25">
        <f>S3</f>
        <v>2021</v>
      </c>
      <c r="T35" s="26"/>
      <c r="U35" s="25">
        <f>U3</f>
        <v>2022</v>
      </c>
      <c r="V35" s="26"/>
      <c r="W35" s="108">
        <f>W3</f>
        <v>2023</v>
      </c>
      <c r="X35" s="109"/>
      <c r="AE35" s="80"/>
    </row>
    <row r="36" spans="1:31">
      <c r="A36" s="52"/>
      <c r="B36" s="53" t="s">
        <v>162</v>
      </c>
      <c r="C36" s="53"/>
      <c r="D36" s="53"/>
      <c r="E36" s="53"/>
      <c r="F36" s="54"/>
      <c r="G36" s="55"/>
      <c r="H36" s="102"/>
      <c r="I36" s="56">
        <f>COUNTA(I4:I32)</f>
        <v>11</v>
      </c>
      <c r="J36" s="57"/>
      <c r="K36" s="56">
        <f>COUNTA(K4:K32)</f>
        <v>18</v>
      </c>
      <c r="L36" s="57"/>
      <c r="M36" s="56">
        <f>COUNTA(M4:M32)</f>
        <v>23</v>
      </c>
      <c r="N36" s="57"/>
      <c r="O36" s="56">
        <f>COUNTA(O4:O32)</f>
        <v>28</v>
      </c>
      <c r="P36" s="57"/>
      <c r="Q36" s="56">
        <f>COUNTA(Q4:Q32)</f>
        <v>28</v>
      </c>
      <c r="R36" s="57"/>
      <c r="S36" s="56">
        <f>COUNTA(S4:S32)</f>
        <v>26</v>
      </c>
      <c r="T36" s="57"/>
      <c r="U36" s="56">
        <f>COUNTA(U4:U32)</f>
        <v>24</v>
      </c>
      <c r="V36" s="57"/>
      <c r="W36" s="56">
        <f>COUNTA(W4:W32)</f>
        <v>8</v>
      </c>
      <c r="X36" s="58"/>
    </row>
    <row r="37" spans="1:31">
      <c r="A37" s="59"/>
      <c r="B37" s="60" t="s">
        <v>163</v>
      </c>
      <c r="C37" s="60"/>
      <c r="D37" s="60"/>
      <c r="E37" s="60"/>
      <c r="F37" s="61"/>
      <c r="G37" s="62"/>
      <c r="H37" s="103"/>
      <c r="I37" s="63">
        <f>COUNTIF(J4:J32,"y")</f>
        <v>11</v>
      </c>
      <c r="J37" s="64"/>
      <c r="K37" s="63">
        <f>COUNTIF(L4:L32,"y")</f>
        <v>18</v>
      </c>
      <c r="L37" s="64"/>
      <c r="M37" s="63">
        <f>COUNTIF(N4:N32,"y")</f>
        <v>23</v>
      </c>
      <c r="N37" s="64"/>
      <c r="O37" s="63">
        <f>COUNTIF(P4:P32,"y")</f>
        <v>28</v>
      </c>
      <c r="P37" s="64"/>
      <c r="Q37" s="63">
        <f>COUNTIF(R4:R32,"y")</f>
        <v>28</v>
      </c>
      <c r="R37" s="64"/>
      <c r="S37" s="63">
        <f>COUNTIF(T4:T32,"y")</f>
        <v>26</v>
      </c>
      <c r="T37" s="64"/>
      <c r="U37" s="63">
        <f>COUNTIF(V4:V32,"y")</f>
        <v>22</v>
      </c>
      <c r="V37" s="64"/>
      <c r="W37" s="63">
        <f>COUNTIF(X4:X32,"y")</f>
        <v>0</v>
      </c>
      <c r="X37" s="65"/>
    </row>
    <row r="38" spans="1:31">
      <c r="A38" s="66"/>
      <c r="B38" s="67" t="s">
        <v>164</v>
      </c>
      <c r="C38" s="67"/>
      <c r="D38" s="67"/>
      <c r="E38" s="67"/>
      <c r="F38" s="68"/>
      <c r="G38" s="69"/>
      <c r="H38" s="104"/>
      <c r="I38" s="70">
        <f>SUBTOTAL(3,I4:I32)</f>
        <v>1</v>
      </c>
      <c r="J38" s="71"/>
      <c r="K38" s="70">
        <f>SUBTOTAL(3,K4:K32)</f>
        <v>1</v>
      </c>
      <c r="L38" s="71"/>
      <c r="M38" s="70">
        <f>SUBTOTAL(3,M4:M32)</f>
        <v>1</v>
      </c>
      <c r="N38" s="71"/>
      <c r="O38" s="70">
        <f>SUBTOTAL(3,O4:O32)</f>
        <v>1</v>
      </c>
      <c r="P38" s="71"/>
      <c r="Q38" s="70">
        <f>SUBTOTAL(3,Q4:Q32)</f>
        <v>1</v>
      </c>
      <c r="R38" s="71"/>
      <c r="S38" s="70">
        <f>SUBTOTAL(3,S4:S32)</f>
        <v>26</v>
      </c>
      <c r="T38" s="71"/>
      <c r="U38" s="70">
        <f>SUBTOTAL(3,U4:U32)</f>
        <v>1</v>
      </c>
      <c r="V38" s="71"/>
      <c r="W38" s="70">
        <f>SUBTOTAL(3,W4:W32)</f>
        <v>0</v>
      </c>
      <c r="X38" s="72"/>
    </row>
    <row r="39" spans="1:31">
      <c r="A39" s="45"/>
      <c r="B39" s="4" t="s">
        <v>165</v>
      </c>
      <c r="C39" s="4"/>
      <c r="D39" s="4"/>
      <c r="E39" s="4"/>
      <c r="F39" s="49"/>
      <c r="G39" s="6"/>
      <c r="H39" s="49">
        <f>SUM(I39:V39)</f>
        <v>6765</v>
      </c>
      <c r="I39" s="27">
        <f>SUM(I4:I32)</f>
        <v>403.8</v>
      </c>
      <c r="J39" s="28"/>
      <c r="K39" s="27">
        <f>SUM(K4:K32)</f>
        <v>720</v>
      </c>
      <c r="L39" s="28"/>
      <c r="M39" s="27">
        <f>SUM(M4:M32)</f>
        <v>936.2</v>
      </c>
      <c r="N39" s="28"/>
      <c r="O39" s="27">
        <f>SUM(O4:O32)</f>
        <v>1145</v>
      </c>
      <c r="P39" s="28"/>
      <c r="Q39" s="27">
        <f>SUM(Q4:Q32)</f>
        <v>1260</v>
      </c>
      <c r="R39" s="28"/>
      <c r="S39" s="27">
        <f>SUM(S4:S32)</f>
        <v>1175</v>
      </c>
      <c r="T39" s="28"/>
      <c r="U39" s="27">
        <f>SUM(U4:U32)</f>
        <v>1125</v>
      </c>
      <c r="V39" s="28"/>
      <c r="W39" s="27">
        <f>SUM(W4:W32)</f>
        <v>400</v>
      </c>
      <c r="X39" s="7"/>
    </row>
    <row r="40" spans="1:31">
      <c r="A40" s="46"/>
      <c r="B40" s="95" t="s">
        <v>166</v>
      </c>
      <c r="C40" s="95"/>
      <c r="D40" s="95"/>
      <c r="E40" s="95"/>
      <c r="F40" s="96"/>
      <c r="G40" s="97"/>
      <c r="H40" s="96">
        <f>SUM(I40:V40)</f>
        <v>6665</v>
      </c>
      <c r="I40" s="98">
        <f>SUMIF(J4:J32, "y",I4:I32)</f>
        <v>403.8</v>
      </c>
      <c r="J40" s="99"/>
      <c r="K40" s="98">
        <f>SUMIF(L4:L32, "y",K4:K32)</f>
        <v>720</v>
      </c>
      <c r="L40" s="99"/>
      <c r="M40" s="98">
        <f>SUMIF(N4:N32, "y",M4:M32)</f>
        <v>936.2</v>
      </c>
      <c r="N40" s="99"/>
      <c r="O40" s="98">
        <f>SUMIF(P4:P32, "y",O4:O32)</f>
        <v>1145</v>
      </c>
      <c r="P40" s="99"/>
      <c r="Q40" s="98">
        <f>SUMIF(R4:R32, "y",Q4:Q32)</f>
        <v>1260</v>
      </c>
      <c r="R40" s="99"/>
      <c r="S40" s="98">
        <f>SUMIF(T4:T32, "y",S4:S32)</f>
        <v>1175</v>
      </c>
      <c r="T40" s="99"/>
      <c r="U40" s="98">
        <f>SUMIF(V4:V32, "y",U4:U32)</f>
        <v>1025</v>
      </c>
      <c r="V40" s="99"/>
      <c r="W40" s="98">
        <f>SUMIF(X4:X32, "y",W4:W32)</f>
        <v>0</v>
      </c>
      <c r="X40" s="100"/>
    </row>
    <row r="41" spans="1:31">
      <c r="A41" s="46"/>
      <c r="B41" s="8" t="s">
        <v>167</v>
      </c>
      <c r="C41" s="8"/>
      <c r="D41" s="8"/>
      <c r="E41" s="8"/>
      <c r="F41" s="50"/>
      <c r="G41" s="10"/>
      <c r="H41" s="50">
        <f>SUM(I41:V41)</f>
        <v>100</v>
      </c>
      <c r="I41" s="29">
        <f>I39-I40</f>
        <v>0</v>
      </c>
      <c r="J41" s="30"/>
      <c r="K41" s="29">
        <f>K39-K40</f>
        <v>0</v>
      </c>
      <c r="L41" s="30"/>
      <c r="M41" s="29">
        <f>M39-M40</f>
        <v>0</v>
      </c>
      <c r="N41" s="30"/>
      <c r="O41" s="29">
        <f>O39-O40</f>
        <v>0</v>
      </c>
      <c r="P41" s="30"/>
      <c r="Q41" s="29">
        <f>Q39-Q40</f>
        <v>0</v>
      </c>
      <c r="R41" s="30"/>
      <c r="S41" s="29">
        <f>S39-S40</f>
        <v>0</v>
      </c>
      <c r="T41" s="30"/>
      <c r="U41" s="29">
        <f>U39-U40</f>
        <v>100</v>
      </c>
      <c r="V41" s="30"/>
      <c r="W41" s="29">
        <f>W39-W40</f>
        <v>400</v>
      </c>
      <c r="X41" s="11"/>
    </row>
    <row r="42" spans="1:31">
      <c r="A42" s="47"/>
      <c r="B42" s="12" t="s">
        <v>168</v>
      </c>
      <c r="C42" s="12"/>
      <c r="D42" s="12"/>
      <c r="E42" s="12"/>
      <c r="F42" s="51"/>
      <c r="G42" s="13"/>
      <c r="H42" s="51">
        <f t="shared" ref="H42" si="2">SUM(I42:V42)</f>
        <v>1325</v>
      </c>
      <c r="I42" s="31">
        <f>SUBTOTAL(9,I4:I32)</f>
        <v>8.8000000000000007</v>
      </c>
      <c r="J42" s="32"/>
      <c r="K42" s="31">
        <f>SUBTOTAL(9,K4:K32)</f>
        <v>25</v>
      </c>
      <c r="L42" s="32"/>
      <c r="M42" s="31">
        <f>SUBTOTAL(9,M4:M32)</f>
        <v>16.2</v>
      </c>
      <c r="N42" s="32"/>
      <c r="O42" s="31">
        <f>SUBTOTAL(9,O4:O32)</f>
        <v>25</v>
      </c>
      <c r="P42" s="32"/>
      <c r="Q42" s="31">
        <f>SUBTOTAL(9,Q4:Q32)</f>
        <v>25</v>
      </c>
      <c r="R42" s="32"/>
      <c r="S42" s="31">
        <f>SUBTOTAL(9,S4:S32)</f>
        <v>1175</v>
      </c>
      <c r="T42" s="32"/>
      <c r="U42" s="31">
        <f>SUBTOTAL(9,U4:U32)</f>
        <v>50</v>
      </c>
      <c r="V42" s="32"/>
      <c r="W42" s="31">
        <f>SUBTOTAL(9,W4:W32)</f>
        <v>0</v>
      </c>
      <c r="X42" s="14"/>
    </row>
    <row r="46" spans="1:31">
      <c r="H46" s="105"/>
    </row>
  </sheetData>
  <autoFilter ref="A3:AE33" xr:uid="{00000000-0001-0000-0000-000000000000}"/>
  <conditionalFormatting sqref="F41:G41 I41:X41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4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4:Y27">
    <cfRule type="cellIs" dxfId="48" priority="17" operator="greaterThan">
      <formula>0</formula>
    </cfRule>
  </conditionalFormatting>
  <conditionalFormatting sqref="I28:Z32">
    <cfRule type="cellIs" dxfId="47" priority="14" operator="greaterThan">
      <formula>0</formula>
    </cfRule>
  </conditionalFormatting>
  <conditionalFormatting sqref="J4:J32 L4:L32 N4:N32 P4:P32 R4:R32 T4:T32 X28:Z32">
    <cfRule type="containsText" dxfId="46" priority="12" operator="containsText" text="n">
      <formula>NOT(ISERROR(SEARCH("n",J4)))</formula>
    </cfRule>
  </conditionalFormatting>
  <conditionalFormatting sqref="N1">
    <cfRule type="containsText" dxfId="45" priority="9" operator="containsText" text="n">
      <formula>NOT(ISERROR(SEARCH("n",N1)))</formula>
    </cfRule>
    <cfRule type="cellIs" dxfId="44" priority="10" operator="greaterThan">
      <formula>0</formula>
    </cfRule>
  </conditionalFormatting>
  <conditionalFormatting sqref="P1">
    <cfRule type="containsText" dxfId="43" priority="7" operator="containsText" text="n">
      <formula>NOT(ISERROR(SEARCH("n",P1)))</formula>
    </cfRule>
    <cfRule type="cellIs" dxfId="42" priority="8" operator="greaterThan">
      <formula>0</formula>
    </cfRule>
  </conditionalFormatting>
  <conditionalFormatting sqref="V4:V32">
    <cfRule type="containsText" dxfId="41" priority="2" operator="containsText" text="n">
      <formula>NOT(ISERROR(SEARCH("n",V4)))</formula>
    </cfRule>
  </conditionalFormatting>
  <conditionalFormatting sqref="X4:Y27">
    <cfRule type="containsText" dxfId="40" priority="15" operator="containsText" text="n">
      <formula>NOT(ISERROR(SEARCH("n",X4)))</formula>
    </cfRule>
  </conditionalFormatting>
  <conditionalFormatting sqref="Y6">
    <cfRule type="containsText" dxfId="39" priority="3" operator="containsText" text="n">
      <formula>NOT(ISERROR(SEARCH("n",Y6)))</formula>
    </cfRule>
    <cfRule type="cellIs" dxfId="38" priority="4" operator="greaterThan">
      <formula>0</formula>
    </cfRule>
  </conditionalFormatting>
  <conditionalFormatting sqref="AA6">
    <cfRule type="containsText" dxfId="37" priority="5" operator="containsText" text="n">
      <formula>NOT(ISERROR(SEARCH("n",AA6)))</formula>
    </cfRule>
    <cfRule type="cellIs" dxfId="36" priority="6" operator="greaterThan">
      <formula>0</formula>
    </cfRule>
  </conditionalFormatting>
  <hyperlinks>
    <hyperlink ref="A1" r:id="rId1" xr:uid="{61870860-24B9-42A5-8A09-32E6ADAD9EFD}"/>
  </hyperlinks>
  <pageMargins left="0.7" right="0.7" top="0.75" bottom="0.75" header="0.3" footer="0.3"/>
  <pageSetup orientation="portrait" horizontalDpi="1200" verticalDpi="1200" r:id="rId2"/>
  <ignoredErrors>
    <ignoredError sqref="I39:W42 I38:W38 I36:W36" formulaRange="1"/>
  </ignoredError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19BE3-C451-4939-8472-DAAA0ED12118}">
  <sheetPr>
    <tabColor rgb="FF7030A0"/>
  </sheetPr>
  <dimension ref="A1:U54"/>
  <sheetViews>
    <sheetView workbookViewId="0">
      <pane xSplit="4" ySplit="3" topLeftCell="E4" activePane="bottomRight" state="frozen"/>
      <selection pane="bottomRight" activeCell="B11" sqref="B11"/>
      <selection pane="bottomLeft"/>
      <selection pane="topRight"/>
    </sheetView>
  </sheetViews>
  <sheetFormatPr defaultRowHeight="15" customHeight="1"/>
  <cols>
    <col min="1" max="1" width="59" customWidth="1"/>
    <col min="2" max="2" width="7.140625" customWidth="1"/>
    <col min="3" max="3" width="10.140625" customWidth="1"/>
    <col min="4" max="4" width="9.85546875" customWidth="1"/>
    <col min="5" max="5" width="8" customWidth="1"/>
    <col min="6" max="6" width="5.85546875" customWidth="1"/>
    <col min="7" max="7" width="5.7109375" customWidth="1"/>
    <col min="8" max="8" width="6.42578125" customWidth="1"/>
    <col min="9" max="9" width="11" customWidth="1"/>
    <col min="10" max="10" width="10.5703125" customWidth="1"/>
    <col min="11" max="11" width="12.7109375" customWidth="1"/>
    <col min="12" max="12" width="13" customWidth="1"/>
    <col min="13" max="13" width="12" customWidth="1"/>
    <col min="14" max="17" width="12.28515625" customWidth="1"/>
    <col min="21" max="21" width="27.42578125" customWidth="1"/>
  </cols>
  <sheetData>
    <row r="1" spans="1:21" ht="15" customHeight="1">
      <c r="A1" s="381" t="s">
        <v>169</v>
      </c>
      <c r="B1" s="384" t="s">
        <v>170</v>
      </c>
      <c r="C1" s="382">
        <v>45077</v>
      </c>
      <c r="D1" s="381"/>
      <c r="E1" s="381"/>
      <c r="F1" s="381"/>
      <c r="G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4"/>
    </row>
    <row r="2" spans="1:21" ht="15" customHeight="1">
      <c r="A2" s="383" t="s">
        <v>171</v>
      </c>
      <c r="B2" s="383" t="s">
        <v>170</v>
      </c>
      <c r="C2" s="385" t="s">
        <v>172</v>
      </c>
      <c r="D2" s="409">
        <f>SUBTOTAL(3,D4:D54)</f>
        <v>51</v>
      </c>
      <c r="E2" s="385"/>
      <c r="F2" s="385"/>
      <c r="G2" s="385"/>
      <c r="H2" s="386">
        <f>(K2-L2)/K2</f>
        <v>0.57073695472715358</v>
      </c>
      <c r="I2" s="385"/>
      <c r="J2" s="385"/>
      <c r="K2" s="387">
        <f>SUBTOTAL(9,K4:K54)</f>
        <v>7528685</v>
      </c>
      <c r="L2" s="387">
        <f>SUBTOTAL(9,L4:L54)</f>
        <v>3231786.25</v>
      </c>
      <c r="M2" s="385"/>
      <c r="N2" s="385"/>
      <c r="O2" s="385"/>
      <c r="P2" s="385"/>
      <c r="Q2" s="385"/>
      <c r="R2" s="385"/>
      <c r="S2" s="385"/>
      <c r="T2" s="385"/>
      <c r="U2" s="388"/>
    </row>
    <row r="3" spans="1:21" ht="28.9">
      <c r="A3" s="389" t="s">
        <v>173</v>
      </c>
      <c r="B3" s="390" t="s">
        <v>174</v>
      </c>
      <c r="C3" s="390" t="s">
        <v>175</v>
      </c>
      <c r="D3" s="391" t="s">
        <v>176</v>
      </c>
      <c r="E3" s="390" t="s">
        <v>177</v>
      </c>
      <c r="F3" s="390" t="s">
        <v>178</v>
      </c>
      <c r="G3" s="390" t="s">
        <v>179</v>
      </c>
      <c r="H3" s="390" t="s">
        <v>180</v>
      </c>
      <c r="I3" s="390" t="s">
        <v>181</v>
      </c>
      <c r="J3" s="390" t="s">
        <v>182</v>
      </c>
      <c r="K3" s="390" t="s">
        <v>183</v>
      </c>
      <c r="L3" s="390" t="s">
        <v>184</v>
      </c>
      <c r="M3" s="390" t="s">
        <v>185</v>
      </c>
      <c r="N3" s="390" t="s">
        <v>186</v>
      </c>
      <c r="O3" s="390" t="s">
        <v>187</v>
      </c>
      <c r="P3" s="390" t="s">
        <v>188</v>
      </c>
      <c r="Q3" s="390" t="s">
        <v>189</v>
      </c>
      <c r="R3" s="390" t="s">
        <v>190</v>
      </c>
      <c r="S3" s="390" t="s">
        <v>191</v>
      </c>
      <c r="T3" s="390" t="s">
        <v>192</v>
      </c>
      <c r="U3" s="392" t="s">
        <v>193</v>
      </c>
    </row>
    <row r="4" spans="1:21" ht="15" customHeight="1">
      <c r="A4" s="410" t="s">
        <v>194</v>
      </c>
      <c r="B4" s="393" t="s">
        <v>195</v>
      </c>
      <c r="C4" s="394" t="s">
        <v>196</v>
      </c>
      <c r="D4" s="393" t="s">
        <v>197</v>
      </c>
      <c r="E4" s="393"/>
      <c r="F4" s="393">
        <v>0</v>
      </c>
      <c r="G4" s="393" t="s">
        <v>198</v>
      </c>
      <c r="H4" s="395">
        <v>0</v>
      </c>
      <c r="I4" s="396">
        <v>45047</v>
      </c>
      <c r="J4" s="396">
        <v>45412</v>
      </c>
      <c r="K4" s="397">
        <v>50000</v>
      </c>
      <c r="L4" s="397">
        <v>50000</v>
      </c>
      <c r="M4" s="393" t="s">
        <v>199</v>
      </c>
      <c r="N4" s="393" t="s">
        <v>200</v>
      </c>
      <c r="O4" s="393" t="s">
        <v>201</v>
      </c>
      <c r="P4" s="393" t="s">
        <v>202</v>
      </c>
      <c r="Q4" s="393" t="s">
        <v>203</v>
      </c>
      <c r="R4" s="393" t="s">
        <v>204</v>
      </c>
      <c r="S4" s="393" t="s">
        <v>205</v>
      </c>
      <c r="T4" s="393" t="s">
        <v>206</v>
      </c>
      <c r="U4" s="398"/>
    </row>
    <row r="5" spans="1:21" ht="15" customHeight="1">
      <c r="A5" s="411" t="s">
        <v>207</v>
      </c>
      <c r="B5" s="399" t="s">
        <v>195</v>
      </c>
      <c r="C5" s="400" t="s">
        <v>196</v>
      </c>
      <c r="D5" s="399" t="s">
        <v>208</v>
      </c>
      <c r="E5" s="399"/>
      <c r="F5" s="399">
        <v>0</v>
      </c>
      <c r="G5" s="399" t="s">
        <v>198</v>
      </c>
      <c r="H5" s="401">
        <v>0</v>
      </c>
      <c r="I5" s="402">
        <v>45047</v>
      </c>
      <c r="J5" s="402">
        <v>45503</v>
      </c>
      <c r="K5" s="403">
        <v>190100</v>
      </c>
      <c r="L5" s="403">
        <v>190100</v>
      </c>
      <c r="M5" s="399" t="s">
        <v>209</v>
      </c>
      <c r="N5" s="399" t="s">
        <v>210</v>
      </c>
      <c r="O5" s="399" t="s">
        <v>201</v>
      </c>
      <c r="P5" s="399" t="s">
        <v>202</v>
      </c>
      <c r="Q5" s="399" t="s">
        <v>203</v>
      </c>
      <c r="R5" s="399" t="s">
        <v>204</v>
      </c>
      <c r="S5" s="399" t="s">
        <v>205</v>
      </c>
      <c r="T5" s="399" t="s">
        <v>206</v>
      </c>
      <c r="U5" s="404"/>
    </row>
    <row r="6" spans="1:21" ht="15" customHeight="1">
      <c r="A6" s="410" t="s">
        <v>211</v>
      </c>
      <c r="B6" s="393" t="s">
        <v>195</v>
      </c>
      <c r="C6" s="394" t="s">
        <v>196</v>
      </c>
      <c r="D6" s="393" t="s">
        <v>212</v>
      </c>
      <c r="E6" s="393"/>
      <c r="F6" s="393">
        <v>0</v>
      </c>
      <c r="G6" s="393" t="s">
        <v>198</v>
      </c>
      <c r="H6" s="395">
        <v>0</v>
      </c>
      <c r="I6" s="396">
        <v>45047</v>
      </c>
      <c r="J6" s="396">
        <v>45504</v>
      </c>
      <c r="K6" s="397">
        <v>97191</v>
      </c>
      <c r="L6" s="397">
        <v>97191</v>
      </c>
      <c r="M6" s="393"/>
      <c r="N6" s="393" t="s">
        <v>200</v>
      </c>
      <c r="O6" s="393" t="s">
        <v>201</v>
      </c>
      <c r="P6" s="393" t="s">
        <v>213</v>
      </c>
      <c r="Q6" s="393" t="s">
        <v>203</v>
      </c>
      <c r="R6" s="393" t="s">
        <v>204</v>
      </c>
      <c r="S6" s="393" t="s">
        <v>205</v>
      </c>
      <c r="T6" s="393" t="s">
        <v>206</v>
      </c>
      <c r="U6" s="398"/>
    </row>
    <row r="7" spans="1:21" ht="15" customHeight="1">
      <c r="A7" s="411" t="s">
        <v>214</v>
      </c>
      <c r="B7" s="399" t="s">
        <v>195</v>
      </c>
      <c r="C7" s="400" t="s">
        <v>196</v>
      </c>
      <c r="D7" s="399" t="s">
        <v>215</v>
      </c>
      <c r="E7" s="399"/>
      <c r="F7" s="399">
        <v>0</v>
      </c>
      <c r="G7" s="399" t="s">
        <v>198</v>
      </c>
      <c r="H7" s="401">
        <v>0</v>
      </c>
      <c r="I7" s="402">
        <v>45047</v>
      </c>
      <c r="J7" s="402">
        <v>45504</v>
      </c>
      <c r="K7" s="403">
        <v>105000</v>
      </c>
      <c r="L7" s="403">
        <v>105000</v>
      </c>
      <c r="M7" s="399"/>
      <c r="N7" s="399"/>
      <c r="O7" s="399"/>
      <c r="P7" s="399"/>
      <c r="Q7" s="399"/>
      <c r="R7" s="399"/>
      <c r="S7" s="399"/>
      <c r="T7" s="399"/>
      <c r="U7" s="404"/>
    </row>
    <row r="8" spans="1:21" ht="15" customHeight="1">
      <c r="A8" s="410" t="s">
        <v>216</v>
      </c>
      <c r="B8" s="393" t="s">
        <v>195</v>
      </c>
      <c r="C8" s="394" t="s">
        <v>196</v>
      </c>
      <c r="D8" s="393" t="s">
        <v>217</v>
      </c>
      <c r="E8" s="393"/>
      <c r="F8" s="393">
        <v>0</v>
      </c>
      <c r="G8" s="393" t="s">
        <v>198</v>
      </c>
      <c r="H8" s="395">
        <v>0</v>
      </c>
      <c r="I8" s="396">
        <v>45047</v>
      </c>
      <c r="J8" s="396">
        <v>45565</v>
      </c>
      <c r="K8" s="393"/>
      <c r="L8" s="393">
        <v>0</v>
      </c>
      <c r="M8" s="393"/>
      <c r="N8" s="393"/>
      <c r="O8" s="393"/>
      <c r="P8" s="393"/>
      <c r="Q8" s="393"/>
      <c r="R8" s="393"/>
      <c r="S8" s="393"/>
      <c r="T8" s="393"/>
      <c r="U8" s="398"/>
    </row>
    <row r="9" spans="1:21" ht="15" customHeight="1">
      <c r="A9" s="411" t="s">
        <v>218</v>
      </c>
      <c r="B9" s="399" t="s">
        <v>195</v>
      </c>
      <c r="C9" s="400" t="s">
        <v>196</v>
      </c>
      <c r="D9" s="399" t="s">
        <v>219</v>
      </c>
      <c r="E9" s="399"/>
      <c r="F9" s="399">
        <v>0</v>
      </c>
      <c r="G9" s="399" t="s">
        <v>198</v>
      </c>
      <c r="H9" s="401">
        <v>0</v>
      </c>
      <c r="I9" s="402">
        <v>45047</v>
      </c>
      <c r="J9" s="402">
        <v>45565</v>
      </c>
      <c r="K9" s="403">
        <v>136018</v>
      </c>
      <c r="L9" s="403">
        <v>136018</v>
      </c>
      <c r="M9" s="399"/>
      <c r="N9" s="399"/>
      <c r="O9" s="399"/>
      <c r="P9" s="399"/>
      <c r="Q9" s="399"/>
      <c r="R9" s="399"/>
      <c r="S9" s="399"/>
      <c r="T9" s="399"/>
      <c r="U9" s="404"/>
    </row>
    <row r="10" spans="1:21" ht="15" customHeight="1">
      <c r="A10" s="410" t="s">
        <v>220</v>
      </c>
      <c r="B10" s="393" t="s">
        <v>195</v>
      </c>
      <c r="C10" s="394" t="s">
        <v>196</v>
      </c>
      <c r="D10" s="393" t="s">
        <v>221</v>
      </c>
      <c r="E10" s="393"/>
      <c r="F10" s="393">
        <v>0</v>
      </c>
      <c r="G10" s="393" t="s">
        <v>198</v>
      </c>
      <c r="H10" s="395">
        <v>0</v>
      </c>
      <c r="I10" s="396">
        <v>45047</v>
      </c>
      <c r="J10" s="396">
        <v>45291</v>
      </c>
      <c r="K10" s="397">
        <v>76986</v>
      </c>
      <c r="L10" s="397">
        <v>76986</v>
      </c>
      <c r="M10" s="393"/>
      <c r="N10" s="393"/>
      <c r="O10" s="393"/>
      <c r="P10" s="393"/>
      <c r="Q10" s="393"/>
      <c r="R10" s="393"/>
      <c r="S10" s="393"/>
      <c r="T10" s="393"/>
      <c r="U10" s="398"/>
    </row>
    <row r="11" spans="1:21" ht="15" customHeight="1">
      <c r="A11" s="411" t="s">
        <v>222</v>
      </c>
      <c r="B11" s="399" t="s">
        <v>223</v>
      </c>
      <c r="C11" s="405" t="s">
        <v>224</v>
      </c>
      <c r="D11" s="399" t="s">
        <v>225</v>
      </c>
      <c r="E11" s="406"/>
      <c r="F11" s="399">
        <v>0</v>
      </c>
      <c r="G11" s="399" t="s">
        <v>198</v>
      </c>
      <c r="H11" s="401">
        <v>0.88</v>
      </c>
      <c r="I11" s="402">
        <v>43026</v>
      </c>
      <c r="J11" s="402">
        <v>44500</v>
      </c>
      <c r="K11" s="403">
        <v>181659</v>
      </c>
      <c r="L11" s="403">
        <v>21695.4</v>
      </c>
      <c r="M11" s="399" t="s">
        <v>226</v>
      </c>
      <c r="N11" s="399" t="s">
        <v>227</v>
      </c>
      <c r="O11" s="399" t="s">
        <v>201</v>
      </c>
      <c r="P11" s="399" t="s">
        <v>228</v>
      </c>
      <c r="Q11" s="399" t="s">
        <v>229</v>
      </c>
      <c r="R11" s="399" t="s">
        <v>204</v>
      </c>
      <c r="S11" s="399" t="s">
        <v>205</v>
      </c>
      <c r="T11" s="399" t="s">
        <v>206</v>
      </c>
      <c r="U11" s="404"/>
    </row>
    <row r="12" spans="1:21" ht="15" customHeight="1">
      <c r="A12" s="410" t="s">
        <v>230</v>
      </c>
      <c r="B12" s="393" t="s">
        <v>231</v>
      </c>
      <c r="C12" s="407" t="s">
        <v>232</v>
      </c>
      <c r="D12" s="393" t="s">
        <v>233</v>
      </c>
      <c r="E12" s="393"/>
      <c r="F12" s="393">
        <v>1.01</v>
      </c>
      <c r="G12" s="395">
        <v>0.98</v>
      </c>
      <c r="H12" s="395">
        <v>1</v>
      </c>
      <c r="I12" s="396">
        <v>43132</v>
      </c>
      <c r="J12" s="396">
        <v>45046</v>
      </c>
      <c r="K12" s="397">
        <v>199945</v>
      </c>
      <c r="L12" s="393">
        <v>743.37</v>
      </c>
      <c r="M12" s="393" t="s">
        <v>234</v>
      </c>
      <c r="N12" s="393" t="s">
        <v>235</v>
      </c>
      <c r="O12" s="393" t="s">
        <v>201</v>
      </c>
      <c r="P12" s="393" t="s">
        <v>202</v>
      </c>
      <c r="Q12" s="393" t="s">
        <v>203</v>
      </c>
      <c r="R12" s="393" t="s">
        <v>204</v>
      </c>
      <c r="S12" s="393" t="s">
        <v>236</v>
      </c>
      <c r="T12" s="393" t="s">
        <v>206</v>
      </c>
      <c r="U12" s="398"/>
    </row>
    <row r="13" spans="1:21" ht="15" customHeight="1">
      <c r="A13" s="411" t="s">
        <v>237</v>
      </c>
      <c r="B13" s="399" t="s">
        <v>231</v>
      </c>
      <c r="C13" s="405" t="s">
        <v>232</v>
      </c>
      <c r="D13" s="399" t="s">
        <v>238</v>
      </c>
      <c r="E13" s="399"/>
      <c r="F13" s="399">
        <v>0.92</v>
      </c>
      <c r="G13" s="401">
        <v>1</v>
      </c>
      <c r="H13" s="401">
        <v>0.92</v>
      </c>
      <c r="I13" s="402">
        <v>43221</v>
      </c>
      <c r="J13" s="402">
        <v>44651</v>
      </c>
      <c r="K13" s="403">
        <v>215821</v>
      </c>
      <c r="L13" s="403">
        <v>18209.03</v>
      </c>
      <c r="M13" s="399" t="s">
        <v>239</v>
      </c>
      <c r="N13" s="399" t="s">
        <v>240</v>
      </c>
      <c r="O13" s="399" t="s">
        <v>201</v>
      </c>
      <c r="P13" s="399" t="s">
        <v>202</v>
      </c>
      <c r="Q13" s="399" t="s">
        <v>203</v>
      </c>
      <c r="R13" s="399" t="s">
        <v>204</v>
      </c>
      <c r="S13" s="399" t="s">
        <v>236</v>
      </c>
      <c r="T13" s="399" t="s">
        <v>206</v>
      </c>
      <c r="U13" s="404"/>
    </row>
    <row r="14" spans="1:21" ht="15" customHeight="1">
      <c r="A14" s="410" t="s">
        <v>241</v>
      </c>
      <c r="B14" s="393" t="s">
        <v>231</v>
      </c>
      <c r="C14" s="407" t="s">
        <v>242</v>
      </c>
      <c r="D14" s="393" t="s">
        <v>243</v>
      </c>
      <c r="E14" s="393" t="s">
        <v>206</v>
      </c>
      <c r="F14" s="393">
        <v>0.88</v>
      </c>
      <c r="G14" s="395">
        <v>1</v>
      </c>
      <c r="H14" s="395">
        <v>0.88</v>
      </c>
      <c r="I14" s="396">
        <v>43282</v>
      </c>
      <c r="J14" s="396">
        <v>44530</v>
      </c>
      <c r="K14" s="397">
        <v>115190</v>
      </c>
      <c r="L14" s="397">
        <v>13527.8</v>
      </c>
      <c r="M14" s="393" t="s">
        <v>199</v>
      </c>
      <c r="N14" s="393" t="s">
        <v>200</v>
      </c>
      <c r="O14" s="393" t="s">
        <v>201</v>
      </c>
      <c r="P14" s="393" t="s">
        <v>228</v>
      </c>
      <c r="Q14" s="393"/>
      <c r="R14" s="393" t="s">
        <v>204</v>
      </c>
      <c r="S14" s="393" t="s">
        <v>205</v>
      </c>
      <c r="T14" s="393" t="s">
        <v>206</v>
      </c>
      <c r="U14" s="398"/>
    </row>
    <row r="15" spans="1:21" ht="15" customHeight="1">
      <c r="A15" s="411" t="s">
        <v>244</v>
      </c>
      <c r="B15" s="399" t="s">
        <v>231</v>
      </c>
      <c r="C15" s="405" t="s">
        <v>232</v>
      </c>
      <c r="D15" s="399" t="s">
        <v>245</v>
      </c>
      <c r="E15" s="399"/>
      <c r="F15" s="399">
        <v>1.02</v>
      </c>
      <c r="G15" s="401">
        <v>0.98</v>
      </c>
      <c r="H15" s="401">
        <v>1</v>
      </c>
      <c r="I15" s="402">
        <v>43525</v>
      </c>
      <c r="J15" s="402">
        <v>44957</v>
      </c>
      <c r="K15" s="403">
        <v>183425</v>
      </c>
      <c r="L15" s="399">
        <v>772.62</v>
      </c>
      <c r="M15" s="399" t="s">
        <v>234</v>
      </c>
      <c r="N15" s="399" t="s">
        <v>235</v>
      </c>
      <c r="O15" s="399" t="s">
        <v>201</v>
      </c>
      <c r="P15" s="399" t="s">
        <v>202</v>
      </c>
      <c r="Q15" s="399" t="s">
        <v>203</v>
      </c>
      <c r="R15" s="399" t="s">
        <v>204</v>
      </c>
      <c r="S15" s="399" t="s">
        <v>236</v>
      </c>
      <c r="T15" s="399" t="s">
        <v>206</v>
      </c>
      <c r="U15" s="404"/>
    </row>
    <row r="16" spans="1:21" ht="15" customHeight="1">
      <c r="A16" s="410" t="s">
        <v>246</v>
      </c>
      <c r="B16" s="393" t="s">
        <v>231</v>
      </c>
      <c r="C16" s="407" t="s">
        <v>247</v>
      </c>
      <c r="D16" s="393" t="s">
        <v>248</v>
      </c>
      <c r="E16" s="393"/>
      <c r="F16" s="393">
        <v>0.95</v>
      </c>
      <c r="G16" s="395">
        <v>1</v>
      </c>
      <c r="H16" s="395">
        <v>0.95</v>
      </c>
      <c r="I16" s="396">
        <v>43662</v>
      </c>
      <c r="J16" s="396">
        <v>44439</v>
      </c>
      <c r="K16" s="397">
        <v>88322</v>
      </c>
      <c r="L16" s="397">
        <v>4766.5200000000004</v>
      </c>
      <c r="M16" s="393" t="s">
        <v>249</v>
      </c>
      <c r="N16" s="393" t="s">
        <v>250</v>
      </c>
      <c r="O16" s="393" t="s">
        <v>201</v>
      </c>
      <c r="P16" s="393" t="s">
        <v>251</v>
      </c>
      <c r="Q16" s="393" t="s">
        <v>229</v>
      </c>
      <c r="R16" s="393" t="s">
        <v>204</v>
      </c>
      <c r="S16" s="393" t="s">
        <v>205</v>
      </c>
      <c r="T16" s="393" t="s">
        <v>206</v>
      </c>
      <c r="U16" s="398"/>
    </row>
    <row r="17" spans="1:21" ht="15" customHeight="1">
      <c r="A17" s="411" t="s">
        <v>252</v>
      </c>
      <c r="B17" s="399" t="s">
        <v>231</v>
      </c>
      <c r="C17" s="405" t="s">
        <v>232</v>
      </c>
      <c r="D17" s="399" t="s">
        <v>253</v>
      </c>
      <c r="E17" s="399"/>
      <c r="F17" s="399">
        <v>1.04</v>
      </c>
      <c r="G17" s="401">
        <v>0.96</v>
      </c>
      <c r="H17" s="401">
        <v>0.99</v>
      </c>
      <c r="I17" s="402">
        <v>43678</v>
      </c>
      <c r="J17" s="402">
        <v>44408</v>
      </c>
      <c r="K17" s="403">
        <v>65000</v>
      </c>
      <c r="L17" s="399">
        <v>530.66</v>
      </c>
      <c r="M17" s="399" t="s">
        <v>234</v>
      </c>
      <c r="N17" s="399" t="s">
        <v>235</v>
      </c>
      <c r="O17" s="399" t="s">
        <v>201</v>
      </c>
      <c r="P17" s="399" t="s">
        <v>202</v>
      </c>
      <c r="Q17" s="399" t="s">
        <v>203</v>
      </c>
      <c r="R17" s="399" t="s">
        <v>204</v>
      </c>
      <c r="S17" s="399" t="s">
        <v>205</v>
      </c>
      <c r="T17" s="399" t="s">
        <v>206</v>
      </c>
      <c r="U17" s="404"/>
    </row>
    <row r="18" spans="1:21" ht="15" customHeight="1">
      <c r="A18" s="410" t="s">
        <v>254</v>
      </c>
      <c r="B18" s="393" t="s">
        <v>231</v>
      </c>
      <c r="C18" s="407" t="s">
        <v>232</v>
      </c>
      <c r="D18" s="393" t="s">
        <v>255</v>
      </c>
      <c r="E18" s="393"/>
      <c r="F18" s="393">
        <v>1</v>
      </c>
      <c r="G18" s="395">
        <v>1</v>
      </c>
      <c r="H18" s="395">
        <v>1</v>
      </c>
      <c r="I18" s="396">
        <v>43815</v>
      </c>
      <c r="J18" s="396">
        <v>44592</v>
      </c>
      <c r="K18" s="397">
        <v>150154</v>
      </c>
      <c r="L18" s="393">
        <v>294.31</v>
      </c>
      <c r="M18" s="393" t="s">
        <v>256</v>
      </c>
      <c r="N18" s="393" t="s">
        <v>257</v>
      </c>
      <c r="O18" s="393" t="s">
        <v>201</v>
      </c>
      <c r="P18" s="393" t="s">
        <v>202</v>
      </c>
      <c r="Q18" s="393" t="s">
        <v>203</v>
      </c>
      <c r="R18" s="393" t="s">
        <v>204</v>
      </c>
      <c r="S18" s="393" t="s">
        <v>205</v>
      </c>
      <c r="T18" s="393" t="s">
        <v>206</v>
      </c>
      <c r="U18" s="398"/>
    </row>
    <row r="19" spans="1:21" ht="15" customHeight="1">
      <c r="A19" s="411" t="s">
        <v>258</v>
      </c>
      <c r="B19" s="399" t="s">
        <v>231</v>
      </c>
      <c r="C19" s="405" t="s">
        <v>232</v>
      </c>
      <c r="D19" s="399" t="s">
        <v>259</v>
      </c>
      <c r="E19" s="399"/>
      <c r="F19" s="399">
        <v>0.99</v>
      </c>
      <c r="G19" s="401">
        <v>1</v>
      </c>
      <c r="H19" s="401">
        <v>0.99</v>
      </c>
      <c r="I19" s="402">
        <v>43815</v>
      </c>
      <c r="J19" s="402">
        <v>44651</v>
      </c>
      <c r="K19" s="403">
        <v>176184</v>
      </c>
      <c r="L19" s="403">
        <v>1324.64</v>
      </c>
      <c r="M19" s="399" t="s">
        <v>260</v>
      </c>
      <c r="N19" s="399" t="s">
        <v>210</v>
      </c>
      <c r="O19" s="399" t="s">
        <v>201</v>
      </c>
      <c r="P19" s="399" t="s">
        <v>202</v>
      </c>
      <c r="Q19" s="399" t="s">
        <v>203</v>
      </c>
      <c r="R19" s="399" t="s">
        <v>204</v>
      </c>
      <c r="S19" s="399" t="s">
        <v>205</v>
      </c>
      <c r="T19" s="399" t="s">
        <v>206</v>
      </c>
      <c r="U19" s="404"/>
    </row>
    <row r="20" spans="1:21" ht="15" customHeight="1">
      <c r="A20" s="410" t="s">
        <v>261</v>
      </c>
      <c r="B20" s="393" t="s">
        <v>231</v>
      </c>
      <c r="C20" s="407" t="s">
        <v>232</v>
      </c>
      <c r="D20" s="393" t="s">
        <v>262</v>
      </c>
      <c r="E20" s="393"/>
      <c r="F20" s="393">
        <v>0.8</v>
      </c>
      <c r="G20" s="395">
        <v>1</v>
      </c>
      <c r="H20" s="395">
        <v>0.8</v>
      </c>
      <c r="I20" s="396">
        <v>43891</v>
      </c>
      <c r="J20" s="396">
        <v>44592</v>
      </c>
      <c r="K20" s="397">
        <v>258780</v>
      </c>
      <c r="L20" s="397">
        <v>51938.03</v>
      </c>
      <c r="M20" s="393" t="s">
        <v>263</v>
      </c>
      <c r="N20" s="393" t="s">
        <v>250</v>
      </c>
      <c r="O20" s="393" t="s">
        <v>201</v>
      </c>
      <c r="P20" s="393" t="s">
        <v>264</v>
      </c>
      <c r="Q20" s="393" t="s">
        <v>203</v>
      </c>
      <c r="R20" s="393" t="s">
        <v>204</v>
      </c>
      <c r="S20" s="393" t="s">
        <v>205</v>
      </c>
      <c r="T20" s="393" t="s">
        <v>206</v>
      </c>
      <c r="U20" s="398"/>
    </row>
    <row r="21" spans="1:21" ht="15" customHeight="1">
      <c r="A21" s="411" t="s">
        <v>265</v>
      </c>
      <c r="B21" s="399" t="s">
        <v>231</v>
      </c>
      <c r="C21" s="405" t="s">
        <v>232</v>
      </c>
      <c r="D21" s="399" t="s">
        <v>266</v>
      </c>
      <c r="E21" s="399"/>
      <c r="F21" s="399">
        <v>1.06</v>
      </c>
      <c r="G21" s="401">
        <v>0.91</v>
      </c>
      <c r="H21" s="401">
        <v>0.96</v>
      </c>
      <c r="I21" s="402">
        <v>44105</v>
      </c>
      <c r="J21" s="402">
        <v>45107</v>
      </c>
      <c r="K21" s="403">
        <v>253110</v>
      </c>
      <c r="L21" s="403">
        <v>9782.15</v>
      </c>
      <c r="M21" s="399" t="s">
        <v>256</v>
      </c>
      <c r="N21" s="399" t="s">
        <v>257</v>
      </c>
      <c r="O21" s="399" t="s">
        <v>201</v>
      </c>
      <c r="P21" s="399" t="s">
        <v>267</v>
      </c>
      <c r="Q21" s="399" t="s">
        <v>203</v>
      </c>
      <c r="R21" s="399" t="s">
        <v>204</v>
      </c>
      <c r="S21" s="399" t="s">
        <v>205</v>
      </c>
      <c r="T21" s="399" t="s">
        <v>206</v>
      </c>
      <c r="U21" s="404"/>
    </row>
    <row r="22" spans="1:21" ht="15" customHeight="1">
      <c r="A22" s="410" t="s">
        <v>268</v>
      </c>
      <c r="B22" s="393" t="s">
        <v>231</v>
      </c>
      <c r="C22" s="407" t="s">
        <v>232</v>
      </c>
      <c r="D22" s="393" t="s">
        <v>269</v>
      </c>
      <c r="E22" s="393"/>
      <c r="F22" s="393">
        <v>0.91</v>
      </c>
      <c r="G22" s="395">
        <v>1</v>
      </c>
      <c r="H22" s="395">
        <v>0.91</v>
      </c>
      <c r="I22" s="396">
        <v>44136</v>
      </c>
      <c r="J22" s="396">
        <v>44941</v>
      </c>
      <c r="K22" s="397">
        <v>131269</v>
      </c>
      <c r="L22" s="397">
        <v>12334.57</v>
      </c>
      <c r="M22" s="393" t="s">
        <v>260</v>
      </c>
      <c r="N22" s="393" t="s">
        <v>210</v>
      </c>
      <c r="O22" s="393" t="s">
        <v>201</v>
      </c>
      <c r="P22" s="393" t="s">
        <v>202</v>
      </c>
      <c r="Q22" s="393" t="s">
        <v>203</v>
      </c>
      <c r="R22" s="393" t="s">
        <v>204</v>
      </c>
      <c r="S22" s="393" t="s">
        <v>205</v>
      </c>
      <c r="T22" s="393" t="s">
        <v>206</v>
      </c>
      <c r="U22" s="398"/>
    </row>
    <row r="23" spans="1:21" ht="15" customHeight="1">
      <c r="A23" s="411" t="s">
        <v>270</v>
      </c>
      <c r="B23" s="399" t="s">
        <v>231</v>
      </c>
      <c r="C23" s="405" t="s">
        <v>247</v>
      </c>
      <c r="D23" s="399" t="s">
        <v>271</v>
      </c>
      <c r="E23" s="399"/>
      <c r="F23" s="399">
        <v>0.98</v>
      </c>
      <c r="G23" s="401">
        <v>1</v>
      </c>
      <c r="H23" s="401">
        <v>0.98</v>
      </c>
      <c r="I23" s="402">
        <v>44075</v>
      </c>
      <c r="J23" s="402">
        <v>44561</v>
      </c>
      <c r="K23" s="403">
        <v>227675</v>
      </c>
      <c r="L23" s="403">
        <v>3787.52</v>
      </c>
      <c r="M23" s="399" t="s">
        <v>239</v>
      </c>
      <c r="N23" s="399" t="s">
        <v>240</v>
      </c>
      <c r="O23" s="399" t="s">
        <v>201</v>
      </c>
      <c r="P23" s="399" t="s">
        <v>202</v>
      </c>
      <c r="Q23" s="399" t="s">
        <v>203</v>
      </c>
      <c r="R23" s="399" t="s">
        <v>204</v>
      </c>
      <c r="S23" s="399" t="s">
        <v>205</v>
      </c>
      <c r="T23" s="399" t="s">
        <v>206</v>
      </c>
      <c r="U23" s="404"/>
    </row>
    <row r="24" spans="1:21" ht="15" customHeight="1">
      <c r="A24" s="410" t="s">
        <v>272</v>
      </c>
      <c r="B24" s="393" t="s">
        <v>231</v>
      </c>
      <c r="C24" s="407" t="s">
        <v>247</v>
      </c>
      <c r="D24" s="393" t="s">
        <v>273</v>
      </c>
      <c r="E24" s="393"/>
      <c r="F24" s="393">
        <v>0.9</v>
      </c>
      <c r="G24" s="395">
        <v>1</v>
      </c>
      <c r="H24" s="395">
        <v>0.9</v>
      </c>
      <c r="I24" s="396">
        <v>44197</v>
      </c>
      <c r="J24" s="396">
        <v>44804</v>
      </c>
      <c r="K24" s="397">
        <v>20602</v>
      </c>
      <c r="L24" s="397">
        <v>2130.4699999999998</v>
      </c>
      <c r="M24" s="393" t="s">
        <v>234</v>
      </c>
      <c r="N24" s="393" t="s">
        <v>235</v>
      </c>
      <c r="O24" s="393" t="s">
        <v>201</v>
      </c>
      <c r="P24" s="393" t="s">
        <v>202</v>
      </c>
      <c r="Q24" s="393" t="s">
        <v>203</v>
      </c>
      <c r="R24" s="393" t="s">
        <v>204</v>
      </c>
      <c r="S24" s="393" t="s">
        <v>205</v>
      </c>
      <c r="T24" s="393" t="s">
        <v>206</v>
      </c>
      <c r="U24" s="398"/>
    </row>
    <row r="25" spans="1:21" ht="15" customHeight="1">
      <c r="A25" s="411" t="s">
        <v>274</v>
      </c>
      <c r="B25" s="399" t="s">
        <v>231</v>
      </c>
      <c r="C25" s="405" t="s">
        <v>247</v>
      </c>
      <c r="D25" s="399" t="s">
        <v>275</v>
      </c>
      <c r="E25" s="399"/>
      <c r="F25" s="399">
        <v>0.67</v>
      </c>
      <c r="G25" s="401">
        <v>0.96</v>
      </c>
      <c r="H25" s="401">
        <v>0.64</v>
      </c>
      <c r="I25" s="402">
        <v>44242</v>
      </c>
      <c r="J25" s="402">
        <v>45077</v>
      </c>
      <c r="K25" s="403">
        <v>165305</v>
      </c>
      <c r="L25" s="403">
        <v>59175.56</v>
      </c>
      <c r="M25" s="399" t="s">
        <v>276</v>
      </c>
      <c r="N25" s="399" t="s">
        <v>277</v>
      </c>
      <c r="O25" s="399" t="s">
        <v>201</v>
      </c>
      <c r="P25" s="399" t="s">
        <v>202</v>
      </c>
      <c r="Q25" s="399" t="s">
        <v>203</v>
      </c>
      <c r="R25" s="399" t="s">
        <v>204</v>
      </c>
      <c r="S25" s="399" t="s">
        <v>205</v>
      </c>
      <c r="T25" s="399" t="s">
        <v>206</v>
      </c>
      <c r="U25" s="404"/>
    </row>
    <row r="26" spans="1:21" ht="15" customHeight="1">
      <c r="A26" s="410" t="s">
        <v>278</v>
      </c>
      <c r="B26" s="393" t="s">
        <v>231</v>
      </c>
      <c r="C26" s="407" t="s">
        <v>232</v>
      </c>
      <c r="D26" s="393" t="s">
        <v>279</v>
      </c>
      <c r="E26" s="393"/>
      <c r="F26" s="393">
        <v>1.06</v>
      </c>
      <c r="G26" s="395">
        <v>0.93</v>
      </c>
      <c r="H26" s="395">
        <v>0.99</v>
      </c>
      <c r="I26" s="396">
        <v>44242</v>
      </c>
      <c r="J26" s="396">
        <v>45107</v>
      </c>
      <c r="K26" s="397">
        <v>92613</v>
      </c>
      <c r="L26" s="397">
        <v>1061.6400000000001</v>
      </c>
      <c r="M26" s="393" t="s">
        <v>226</v>
      </c>
      <c r="N26" s="393" t="s">
        <v>280</v>
      </c>
      <c r="O26" s="393" t="s">
        <v>201</v>
      </c>
      <c r="P26" s="393" t="s">
        <v>281</v>
      </c>
      <c r="Q26" s="393" t="s">
        <v>203</v>
      </c>
      <c r="R26" s="393" t="s">
        <v>204</v>
      </c>
      <c r="S26" s="393" t="s">
        <v>205</v>
      </c>
      <c r="T26" s="393" t="s">
        <v>206</v>
      </c>
      <c r="U26" s="398"/>
    </row>
    <row r="27" spans="1:21" ht="15" customHeight="1">
      <c r="A27" s="411" t="s">
        <v>282</v>
      </c>
      <c r="B27" s="399" t="s">
        <v>195</v>
      </c>
      <c r="C27" s="405" t="s">
        <v>247</v>
      </c>
      <c r="D27" s="399" t="s">
        <v>283</v>
      </c>
      <c r="E27" s="399"/>
      <c r="F27" s="399">
        <v>1</v>
      </c>
      <c r="G27" s="401">
        <v>1</v>
      </c>
      <c r="H27" s="401">
        <v>1</v>
      </c>
      <c r="I27" s="402">
        <v>44242</v>
      </c>
      <c r="J27" s="402">
        <v>44972</v>
      </c>
      <c r="K27" s="403">
        <v>86299</v>
      </c>
      <c r="L27" s="399">
        <v>0.01</v>
      </c>
      <c r="M27" s="399" t="s">
        <v>263</v>
      </c>
      <c r="N27" s="399" t="s">
        <v>250</v>
      </c>
      <c r="O27" s="399" t="s">
        <v>201</v>
      </c>
      <c r="P27" s="399" t="s">
        <v>284</v>
      </c>
      <c r="Q27" s="399" t="s">
        <v>203</v>
      </c>
      <c r="R27" s="399" t="s">
        <v>204</v>
      </c>
      <c r="S27" s="399" t="s">
        <v>205</v>
      </c>
      <c r="T27" s="399" t="s">
        <v>206</v>
      </c>
      <c r="U27" s="404"/>
    </row>
    <row r="28" spans="1:21" ht="15" customHeight="1">
      <c r="A28" s="410" t="s">
        <v>285</v>
      </c>
      <c r="B28" s="393" t="s">
        <v>231</v>
      </c>
      <c r="C28" s="407" t="s">
        <v>247</v>
      </c>
      <c r="D28" s="393" t="s">
        <v>286</v>
      </c>
      <c r="E28" s="393"/>
      <c r="F28" s="393">
        <v>1.04</v>
      </c>
      <c r="G28" s="395">
        <v>0.96</v>
      </c>
      <c r="H28" s="395">
        <v>1</v>
      </c>
      <c r="I28" s="396">
        <v>44228</v>
      </c>
      <c r="J28" s="396">
        <v>44607</v>
      </c>
      <c r="K28" s="397">
        <v>50000</v>
      </c>
      <c r="L28" s="393">
        <v>101.92</v>
      </c>
      <c r="M28" s="393" t="s">
        <v>239</v>
      </c>
      <c r="N28" s="393" t="s">
        <v>240</v>
      </c>
      <c r="O28" s="393" t="s">
        <v>201</v>
      </c>
      <c r="P28" s="393" t="s">
        <v>202</v>
      </c>
      <c r="Q28" s="393" t="s">
        <v>203</v>
      </c>
      <c r="R28" s="393" t="s">
        <v>204</v>
      </c>
      <c r="S28" s="393" t="s">
        <v>205</v>
      </c>
      <c r="T28" s="393" t="s">
        <v>206</v>
      </c>
      <c r="U28" s="398"/>
    </row>
    <row r="29" spans="1:21" ht="15" customHeight="1">
      <c r="A29" s="411" t="s">
        <v>287</v>
      </c>
      <c r="B29" s="399" t="s">
        <v>231</v>
      </c>
      <c r="C29" s="405" t="s">
        <v>247</v>
      </c>
      <c r="D29" s="399" t="s">
        <v>288</v>
      </c>
      <c r="E29" s="399"/>
      <c r="F29" s="399">
        <v>1</v>
      </c>
      <c r="G29" s="401">
        <v>1</v>
      </c>
      <c r="H29" s="401">
        <v>1</v>
      </c>
      <c r="I29" s="402">
        <v>44271</v>
      </c>
      <c r="J29" s="402">
        <v>44926</v>
      </c>
      <c r="K29" s="403">
        <v>65000</v>
      </c>
      <c r="L29" s="399">
        <v>13.95</v>
      </c>
      <c r="M29" s="399" t="s">
        <v>234</v>
      </c>
      <c r="N29" s="399" t="s">
        <v>235</v>
      </c>
      <c r="O29" s="399" t="s">
        <v>201</v>
      </c>
      <c r="P29" s="399" t="s">
        <v>281</v>
      </c>
      <c r="Q29" s="399" t="s">
        <v>203</v>
      </c>
      <c r="R29" s="399" t="s">
        <v>204</v>
      </c>
      <c r="S29" s="399" t="s">
        <v>205</v>
      </c>
      <c r="T29" s="399" t="s">
        <v>206</v>
      </c>
      <c r="U29" s="404"/>
    </row>
    <row r="30" spans="1:21" ht="15" customHeight="1">
      <c r="A30" s="410" t="s">
        <v>289</v>
      </c>
      <c r="B30" s="393" t="s">
        <v>231</v>
      </c>
      <c r="C30" s="407" t="s">
        <v>247</v>
      </c>
      <c r="D30" s="393" t="s">
        <v>290</v>
      </c>
      <c r="E30" s="393" t="s">
        <v>291</v>
      </c>
      <c r="F30" s="393">
        <v>0.64</v>
      </c>
      <c r="G30" s="395">
        <v>1</v>
      </c>
      <c r="H30" s="395">
        <v>0.64</v>
      </c>
      <c r="I30" s="396">
        <v>44277</v>
      </c>
      <c r="J30" s="396">
        <v>44620</v>
      </c>
      <c r="K30" s="397">
        <v>248886</v>
      </c>
      <c r="L30" s="397">
        <v>90571.57</v>
      </c>
      <c r="M30" s="393" t="s">
        <v>263</v>
      </c>
      <c r="N30" s="393" t="s">
        <v>292</v>
      </c>
      <c r="O30" s="393" t="s">
        <v>201</v>
      </c>
      <c r="P30" s="393" t="s">
        <v>293</v>
      </c>
      <c r="Q30" s="393" t="s">
        <v>229</v>
      </c>
      <c r="R30" s="393" t="s">
        <v>204</v>
      </c>
      <c r="S30" s="393" t="s">
        <v>205</v>
      </c>
      <c r="T30" s="393" t="s">
        <v>206</v>
      </c>
      <c r="U30" s="398"/>
    </row>
    <row r="31" spans="1:21" ht="15" customHeight="1">
      <c r="A31" s="411" t="s">
        <v>294</v>
      </c>
      <c r="B31" s="399" t="s">
        <v>231</v>
      </c>
      <c r="C31" s="405" t="s">
        <v>295</v>
      </c>
      <c r="D31" s="399" t="s">
        <v>296</v>
      </c>
      <c r="E31" s="399" t="s">
        <v>297</v>
      </c>
      <c r="F31" s="399">
        <v>0.7</v>
      </c>
      <c r="G31" s="401">
        <v>0.93</v>
      </c>
      <c r="H31" s="401">
        <v>0.65</v>
      </c>
      <c r="I31" s="402">
        <v>44277</v>
      </c>
      <c r="J31" s="402">
        <v>45107</v>
      </c>
      <c r="K31" s="403">
        <v>175877</v>
      </c>
      <c r="L31" s="403">
        <v>61454.04</v>
      </c>
      <c r="M31" s="399" t="s">
        <v>263</v>
      </c>
      <c r="N31" s="399" t="s">
        <v>292</v>
      </c>
      <c r="O31" s="399" t="s">
        <v>201</v>
      </c>
      <c r="P31" s="399" t="s">
        <v>298</v>
      </c>
      <c r="Q31" s="399" t="s">
        <v>203</v>
      </c>
      <c r="R31" s="399" t="s">
        <v>204</v>
      </c>
      <c r="S31" s="399" t="s">
        <v>205</v>
      </c>
      <c r="T31" s="399" t="s">
        <v>206</v>
      </c>
      <c r="U31" s="404"/>
    </row>
    <row r="32" spans="1:21" ht="15" customHeight="1">
      <c r="A32" s="410" t="s">
        <v>299</v>
      </c>
      <c r="B32" s="393" t="s">
        <v>231</v>
      </c>
      <c r="C32" s="407" t="s">
        <v>295</v>
      </c>
      <c r="D32" s="393" t="s">
        <v>300</v>
      </c>
      <c r="E32" s="393" t="s">
        <v>297</v>
      </c>
      <c r="F32" s="393">
        <v>0.92</v>
      </c>
      <c r="G32" s="395">
        <v>1</v>
      </c>
      <c r="H32" s="395">
        <v>0.92</v>
      </c>
      <c r="I32" s="396">
        <v>44277</v>
      </c>
      <c r="J32" s="396">
        <v>44804</v>
      </c>
      <c r="K32" s="397">
        <v>165985</v>
      </c>
      <c r="L32" s="397">
        <v>12754.71</v>
      </c>
      <c r="M32" s="393" t="s">
        <v>234</v>
      </c>
      <c r="N32" s="393" t="s">
        <v>235</v>
      </c>
      <c r="O32" s="393" t="s">
        <v>201</v>
      </c>
      <c r="P32" s="393" t="s">
        <v>301</v>
      </c>
      <c r="Q32" s="393" t="s">
        <v>229</v>
      </c>
      <c r="R32" s="393" t="s">
        <v>204</v>
      </c>
      <c r="S32" s="393" t="s">
        <v>205</v>
      </c>
      <c r="T32" s="393" t="s">
        <v>206</v>
      </c>
      <c r="U32" s="398"/>
    </row>
    <row r="33" spans="1:21" ht="15" customHeight="1">
      <c r="A33" s="411" t="s">
        <v>302</v>
      </c>
      <c r="B33" s="399" t="s">
        <v>231</v>
      </c>
      <c r="C33" s="405" t="s">
        <v>247</v>
      </c>
      <c r="D33" s="399" t="s">
        <v>303</v>
      </c>
      <c r="E33" s="399"/>
      <c r="F33" s="399">
        <v>0.88</v>
      </c>
      <c r="G33" s="401">
        <v>1</v>
      </c>
      <c r="H33" s="401">
        <v>0.88</v>
      </c>
      <c r="I33" s="402">
        <v>44332</v>
      </c>
      <c r="J33" s="402">
        <v>44895</v>
      </c>
      <c r="K33" s="403">
        <v>200925</v>
      </c>
      <c r="L33" s="403">
        <v>23693.64</v>
      </c>
      <c r="M33" s="399" t="s">
        <v>199</v>
      </c>
      <c r="N33" s="399" t="s">
        <v>200</v>
      </c>
      <c r="O33" s="399" t="s">
        <v>201</v>
      </c>
      <c r="P33" s="399" t="s">
        <v>304</v>
      </c>
      <c r="Q33" s="399" t="s">
        <v>229</v>
      </c>
      <c r="R33" s="399" t="s">
        <v>204</v>
      </c>
      <c r="S33" s="399" t="s">
        <v>205</v>
      </c>
      <c r="T33" s="399" t="s">
        <v>206</v>
      </c>
      <c r="U33" s="404"/>
    </row>
    <row r="34" spans="1:21" ht="15" customHeight="1">
      <c r="A34" s="410" t="s">
        <v>305</v>
      </c>
      <c r="B34" s="393" t="s">
        <v>231</v>
      </c>
      <c r="C34" s="407" t="s">
        <v>247</v>
      </c>
      <c r="D34" s="393" t="s">
        <v>306</v>
      </c>
      <c r="E34" s="393"/>
      <c r="F34" s="393">
        <v>0.73</v>
      </c>
      <c r="G34" s="395">
        <v>1</v>
      </c>
      <c r="H34" s="395">
        <v>0.73</v>
      </c>
      <c r="I34" s="396">
        <v>44348</v>
      </c>
      <c r="J34" s="396">
        <v>44895</v>
      </c>
      <c r="K34" s="397">
        <v>178687</v>
      </c>
      <c r="L34" s="397">
        <v>47416.82</v>
      </c>
      <c r="M34" s="393" t="s">
        <v>260</v>
      </c>
      <c r="N34" s="393" t="s">
        <v>210</v>
      </c>
      <c r="O34" s="393" t="s">
        <v>201</v>
      </c>
      <c r="P34" s="393" t="s">
        <v>307</v>
      </c>
      <c r="Q34" s="393" t="s">
        <v>229</v>
      </c>
      <c r="R34" s="393" t="s">
        <v>204</v>
      </c>
      <c r="S34" s="393" t="s">
        <v>205</v>
      </c>
      <c r="T34" s="393" t="s">
        <v>206</v>
      </c>
      <c r="U34" s="398"/>
    </row>
    <row r="35" spans="1:21" ht="15" customHeight="1">
      <c r="A35" s="411" t="s">
        <v>308</v>
      </c>
      <c r="B35" s="399" t="s">
        <v>231</v>
      </c>
      <c r="C35" s="405" t="s">
        <v>232</v>
      </c>
      <c r="D35" s="399" t="s">
        <v>309</v>
      </c>
      <c r="E35" s="399"/>
      <c r="F35" s="399">
        <v>0.3</v>
      </c>
      <c r="G35" s="401">
        <v>0.76</v>
      </c>
      <c r="H35" s="401">
        <v>0.23</v>
      </c>
      <c r="I35" s="402">
        <v>44348</v>
      </c>
      <c r="J35" s="402">
        <v>45261</v>
      </c>
      <c r="K35" s="403">
        <v>405501</v>
      </c>
      <c r="L35" s="403">
        <v>311924.96999999997</v>
      </c>
      <c r="M35" s="399" t="s">
        <v>260</v>
      </c>
      <c r="N35" s="399" t="s">
        <v>210</v>
      </c>
      <c r="O35" s="399" t="s">
        <v>201</v>
      </c>
      <c r="P35" s="399" t="s">
        <v>310</v>
      </c>
      <c r="Q35" s="399" t="s">
        <v>203</v>
      </c>
      <c r="R35" s="399" t="s">
        <v>204</v>
      </c>
      <c r="S35" s="399" t="s">
        <v>205</v>
      </c>
      <c r="T35" s="399" t="s">
        <v>206</v>
      </c>
      <c r="U35" s="404"/>
    </row>
    <row r="36" spans="1:21" ht="15" customHeight="1">
      <c r="A36" s="410" t="s">
        <v>311</v>
      </c>
      <c r="B36" s="393" t="s">
        <v>223</v>
      </c>
      <c r="C36" s="407" t="s">
        <v>312</v>
      </c>
      <c r="D36" s="393" t="s">
        <v>313</v>
      </c>
      <c r="E36" s="393" t="s">
        <v>314</v>
      </c>
      <c r="F36" s="393">
        <v>1.02</v>
      </c>
      <c r="G36" s="395">
        <v>0.68</v>
      </c>
      <c r="H36" s="395">
        <v>0.69</v>
      </c>
      <c r="I36" s="396">
        <v>44440</v>
      </c>
      <c r="J36" s="396">
        <v>45291</v>
      </c>
      <c r="K36" s="397">
        <v>442654</v>
      </c>
      <c r="L36" s="397">
        <v>138426.37</v>
      </c>
      <c r="M36" s="393" t="s">
        <v>199</v>
      </c>
      <c r="N36" s="393" t="s">
        <v>200</v>
      </c>
      <c r="O36" s="393" t="s">
        <v>201</v>
      </c>
      <c r="P36" s="393" t="s">
        <v>315</v>
      </c>
      <c r="Q36" s="393" t="s">
        <v>203</v>
      </c>
      <c r="R36" s="393" t="s">
        <v>204</v>
      </c>
      <c r="S36" s="393" t="s">
        <v>205</v>
      </c>
      <c r="T36" s="393" t="s">
        <v>206</v>
      </c>
      <c r="U36" s="398"/>
    </row>
    <row r="37" spans="1:21" ht="15" customHeight="1">
      <c r="A37" s="411" t="s">
        <v>316</v>
      </c>
      <c r="B37" s="399" t="s">
        <v>231</v>
      </c>
      <c r="C37" s="405" t="s">
        <v>317</v>
      </c>
      <c r="D37" s="399" t="s">
        <v>318</v>
      </c>
      <c r="E37" s="399" t="s">
        <v>319</v>
      </c>
      <c r="F37" s="399">
        <v>0.98</v>
      </c>
      <c r="G37" s="401">
        <v>1</v>
      </c>
      <c r="H37" s="401">
        <v>0.98</v>
      </c>
      <c r="I37" s="402">
        <v>44485</v>
      </c>
      <c r="J37" s="402">
        <v>44666</v>
      </c>
      <c r="K37" s="403">
        <v>20043</v>
      </c>
      <c r="L37" s="399">
        <v>354.97</v>
      </c>
      <c r="M37" s="399" t="s">
        <v>239</v>
      </c>
      <c r="N37" s="399" t="s">
        <v>240</v>
      </c>
      <c r="O37" s="399" t="s">
        <v>201</v>
      </c>
      <c r="P37" s="399" t="s">
        <v>228</v>
      </c>
      <c r="Q37" s="399"/>
      <c r="R37" s="399" t="s">
        <v>204</v>
      </c>
      <c r="S37" s="399" t="s">
        <v>205</v>
      </c>
      <c r="T37" s="399" t="s">
        <v>206</v>
      </c>
      <c r="U37" s="404"/>
    </row>
    <row r="38" spans="1:21" ht="15" customHeight="1">
      <c r="A38" s="410" t="s">
        <v>320</v>
      </c>
      <c r="B38" s="393" t="s">
        <v>231</v>
      </c>
      <c r="C38" s="407" t="s">
        <v>321</v>
      </c>
      <c r="D38" s="393" t="s">
        <v>322</v>
      </c>
      <c r="E38" s="393" t="s">
        <v>323</v>
      </c>
      <c r="F38" s="393">
        <v>1.1299999999999999</v>
      </c>
      <c r="G38" s="395">
        <v>0.89</v>
      </c>
      <c r="H38" s="395">
        <v>1</v>
      </c>
      <c r="I38" s="396">
        <v>44562</v>
      </c>
      <c r="J38" s="396">
        <v>45107</v>
      </c>
      <c r="K38" s="397">
        <v>220173</v>
      </c>
      <c r="L38" s="393">
        <v>2.12</v>
      </c>
      <c r="M38" s="393" t="s">
        <v>324</v>
      </c>
      <c r="N38" s="393" t="s">
        <v>200</v>
      </c>
      <c r="O38" s="393" t="s">
        <v>201</v>
      </c>
      <c r="P38" s="393" t="s">
        <v>202</v>
      </c>
      <c r="Q38" s="393" t="s">
        <v>203</v>
      </c>
      <c r="R38" s="393" t="s">
        <v>204</v>
      </c>
      <c r="S38" s="393" t="s">
        <v>205</v>
      </c>
      <c r="T38" s="393" t="s">
        <v>206</v>
      </c>
      <c r="U38" s="398"/>
    </row>
    <row r="39" spans="1:21" ht="15" customHeight="1">
      <c r="A39" s="411" t="s">
        <v>325</v>
      </c>
      <c r="B39" s="399" t="s">
        <v>231</v>
      </c>
      <c r="C39" s="405" t="s">
        <v>247</v>
      </c>
      <c r="D39" s="399" t="s">
        <v>326</v>
      </c>
      <c r="E39" s="399"/>
      <c r="F39" s="399">
        <v>1.49</v>
      </c>
      <c r="G39" s="401">
        <v>0.5</v>
      </c>
      <c r="H39" s="401">
        <v>0.74</v>
      </c>
      <c r="I39" s="402">
        <v>44682</v>
      </c>
      <c r="J39" s="402">
        <v>45291</v>
      </c>
      <c r="K39" s="403">
        <v>50000</v>
      </c>
      <c r="L39" s="403">
        <v>12914.1</v>
      </c>
      <c r="M39" s="399" t="s">
        <v>327</v>
      </c>
      <c r="N39" s="399" t="s">
        <v>235</v>
      </c>
      <c r="O39" s="399" t="s">
        <v>201</v>
      </c>
      <c r="P39" s="399" t="s">
        <v>202</v>
      </c>
      <c r="Q39" s="399" t="s">
        <v>203</v>
      </c>
      <c r="R39" s="399" t="s">
        <v>204</v>
      </c>
      <c r="S39" s="399" t="s">
        <v>236</v>
      </c>
      <c r="T39" s="399" t="s">
        <v>206</v>
      </c>
      <c r="U39" s="404"/>
    </row>
    <row r="40" spans="1:21" ht="15" customHeight="1">
      <c r="A40" s="410" t="s">
        <v>285</v>
      </c>
      <c r="B40" s="393" t="s">
        <v>231</v>
      </c>
      <c r="C40" s="407" t="s">
        <v>247</v>
      </c>
      <c r="D40" s="393" t="s">
        <v>328</v>
      </c>
      <c r="E40" s="393"/>
      <c r="F40" s="393">
        <v>1.98</v>
      </c>
      <c r="G40" s="395">
        <v>0.45</v>
      </c>
      <c r="H40" s="395">
        <v>0.9</v>
      </c>
      <c r="I40" s="396">
        <v>44682</v>
      </c>
      <c r="J40" s="396">
        <v>45291</v>
      </c>
      <c r="K40" s="397">
        <v>55000</v>
      </c>
      <c r="L40" s="397">
        <v>5742.93</v>
      </c>
      <c r="M40" s="393" t="s">
        <v>199</v>
      </c>
      <c r="N40" s="393" t="s">
        <v>200</v>
      </c>
      <c r="O40" s="393" t="s">
        <v>201</v>
      </c>
      <c r="P40" s="393" t="s">
        <v>329</v>
      </c>
      <c r="Q40" s="393" t="s">
        <v>203</v>
      </c>
      <c r="R40" s="393" t="s">
        <v>204</v>
      </c>
      <c r="S40" s="393" t="s">
        <v>236</v>
      </c>
      <c r="T40" s="393" t="s">
        <v>206</v>
      </c>
      <c r="U40" s="398"/>
    </row>
    <row r="41" spans="1:21" ht="15" customHeight="1">
      <c r="A41" s="411" t="s">
        <v>330</v>
      </c>
      <c r="B41" s="399" t="s">
        <v>231</v>
      </c>
      <c r="C41" s="405" t="s">
        <v>247</v>
      </c>
      <c r="D41" s="399" t="s">
        <v>331</v>
      </c>
      <c r="E41" s="399"/>
      <c r="F41" s="399">
        <v>0.5</v>
      </c>
      <c r="G41" s="401">
        <v>0.61</v>
      </c>
      <c r="H41" s="401">
        <v>0.3</v>
      </c>
      <c r="I41" s="402">
        <v>44713</v>
      </c>
      <c r="J41" s="402">
        <v>45260</v>
      </c>
      <c r="K41" s="403">
        <v>175463</v>
      </c>
      <c r="L41" s="403">
        <v>122461.13</v>
      </c>
      <c r="M41" s="399" t="s">
        <v>332</v>
      </c>
      <c r="N41" s="399" t="s">
        <v>250</v>
      </c>
      <c r="O41" s="399" t="s">
        <v>201</v>
      </c>
      <c r="P41" s="399" t="s">
        <v>298</v>
      </c>
      <c r="Q41" s="399" t="s">
        <v>203</v>
      </c>
      <c r="R41" s="399" t="s">
        <v>204</v>
      </c>
      <c r="S41" s="399" t="s">
        <v>236</v>
      </c>
      <c r="T41" s="399" t="s">
        <v>206</v>
      </c>
      <c r="U41" s="404"/>
    </row>
    <row r="42" spans="1:21" ht="15" customHeight="1">
      <c r="A42" s="410" t="s">
        <v>333</v>
      </c>
      <c r="B42" s="393" t="s">
        <v>231</v>
      </c>
      <c r="C42" s="407" t="s">
        <v>232</v>
      </c>
      <c r="D42" s="393" t="s">
        <v>334</v>
      </c>
      <c r="E42" s="393"/>
      <c r="F42" s="393">
        <v>0.23</v>
      </c>
      <c r="G42" s="395">
        <v>0.8</v>
      </c>
      <c r="H42" s="395">
        <v>0.19</v>
      </c>
      <c r="I42" s="396">
        <v>44682</v>
      </c>
      <c r="J42" s="396">
        <v>45138</v>
      </c>
      <c r="K42" s="397">
        <v>173907</v>
      </c>
      <c r="L42" s="397">
        <v>141561.24</v>
      </c>
      <c r="M42" s="393" t="s">
        <v>256</v>
      </c>
      <c r="N42" s="393" t="s">
        <v>257</v>
      </c>
      <c r="O42" s="393" t="s">
        <v>201</v>
      </c>
      <c r="P42" s="393" t="s">
        <v>310</v>
      </c>
      <c r="Q42" s="393" t="s">
        <v>203</v>
      </c>
      <c r="R42" s="393" t="s">
        <v>204</v>
      </c>
      <c r="S42" s="393" t="s">
        <v>236</v>
      </c>
      <c r="T42" s="393" t="s">
        <v>206</v>
      </c>
      <c r="U42" s="398"/>
    </row>
    <row r="43" spans="1:21" ht="15" customHeight="1">
      <c r="A43" s="411" t="s">
        <v>335</v>
      </c>
      <c r="B43" s="399" t="s">
        <v>231</v>
      </c>
      <c r="C43" s="405" t="s">
        <v>336</v>
      </c>
      <c r="D43" s="399" t="s">
        <v>337</v>
      </c>
      <c r="E43" s="399" t="s">
        <v>338</v>
      </c>
      <c r="F43" s="399">
        <v>0.56999999999999995</v>
      </c>
      <c r="G43" s="401">
        <v>0.91</v>
      </c>
      <c r="H43" s="401">
        <v>0.52</v>
      </c>
      <c r="I43" s="402">
        <v>44713</v>
      </c>
      <c r="J43" s="402">
        <v>45077</v>
      </c>
      <c r="K43" s="403">
        <v>40000</v>
      </c>
      <c r="L43" s="403">
        <v>19101.53</v>
      </c>
      <c r="M43" s="399" t="s">
        <v>339</v>
      </c>
      <c r="N43" s="399" t="s">
        <v>340</v>
      </c>
      <c r="O43" s="399" t="s">
        <v>201</v>
      </c>
      <c r="P43" s="399" t="s">
        <v>341</v>
      </c>
      <c r="Q43" s="399" t="s">
        <v>229</v>
      </c>
      <c r="R43" s="399" t="s">
        <v>204</v>
      </c>
      <c r="S43" s="399" t="s">
        <v>236</v>
      </c>
      <c r="T43" s="399" t="s">
        <v>206</v>
      </c>
      <c r="U43" s="404"/>
    </row>
    <row r="44" spans="1:21" ht="15" customHeight="1">
      <c r="A44" s="410" t="s">
        <v>342</v>
      </c>
      <c r="B44" s="393" t="s">
        <v>231</v>
      </c>
      <c r="C44" s="407" t="s">
        <v>247</v>
      </c>
      <c r="D44" s="393" t="s">
        <v>343</v>
      </c>
      <c r="E44" s="393"/>
      <c r="F44" s="393">
        <v>0.33</v>
      </c>
      <c r="G44" s="395">
        <v>0.64</v>
      </c>
      <c r="H44" s="395">
        <v>0.21</v>
      </c>
      <c r="I44" s="396">
        <v>44713</v>
      </c>
      <c r="J44" s="396">
        <v>45230</v>
      </c>
      <c r="K44" s="397">
        <v>215134</v>
      </c>
      <c r="L44" s="397">
        <v>169429.17</v>
      </c>
      <c r="M44" s="393" t="s">
        <v>344</v>
      </c>
      <c r="N44" s="393" t="s">
        <v>345</v>
      </c>
      <c r="O44" s="393" t="s">
        <v>201</v>
      </c>
      <c r="P44" s="393" t="s">
        <v>298</v>
      </c>
      <c r="Q44" s="393" t="s">
        <v>203</v>
      </c>
      <c r="R44" s="393" t="s">
        <v>204</v>
      </c>
      <c r="S44" s="393" t="s">
        <v>205</v>
      </c>
      <c r="T44" s="393" t="s">
        <v>206</v>
      </c>
      <c r="U44" s="398"/>
    </row>
    <row r="45" spans="1:21" ht="15" customHeight="1">
      <c r="A45" s="411" t="s">
        <v>346</v>
      </c>
      <c r="B45" s="399" t="s">
        <v>231</v>
      </c>
      <c r="C45" s="405" t="s">
        <v>247</v>
      </c>
      <c r="D45" s="399" t="s">
        <v>347</v>
      </c>
      <c r="E45" s="399"/>
      <c r="F45" s="399">
        <v>0.37</v>
      </c>
      <c r="G45" s="401">
        <v>0.83</v>
      </c>
      <c r="H45" s="401">
        <v>0.3</v>
      </c>
      <c r="I45" s="402">
        <v>44743</v>
      </c>
      <c r="J45" s="402">
        <v>45107</v>
      </c>
      <c r="K45" s="403">
        <v>19488</v>
      </c>
      <c r="L45" s="403">
        <v>13557.05</v>
      </c>
      <c r="M45" s="399" t="s">
        <v>199</v>
      </c>
      <c r="N45" s="399" t="s">
        <v>200</v>
      </c>
      <c r="O45" s="399" t="s">
        <v>201</v>
      </c>
      <c r="P45" s="399" t="s">
        <v>202</v>
      </c>
      <c r="Q45" s="399" t="s">
        <v>203</v>
      </c>
      <c r="R45" s="399" t="s">
        <v>204</v>
      </c>
      <c r="S45" s="399" t="s">
        <v>205</v>
      </c>
      <c r="T45" s="399" t="s">
        <v>206</v>
      </c>
      <c r="U45" s="404"/>
    </row>
    <row r="46" spans="1:21" ht="15" customHeight="1">
      <c r="A46" s="410" t="s">
        <v>348</v>
      </c>
      <c r="B46" s="393" t="s">
        <v>223</v>
      </c>
      <c r="C46" s="407" t="s">
        <v>247</v>
      </c>
      <c r="D46" s="393" t="s">
        <v>349</v>
      </c>
      <c r="E46" s="393"/>
      <c r="F46" s="393">
        <v>0.64</v>
      </c>
      <c r="G46" s="395">
        <v>0.69</v>
      </c>
      <c r="H46" s="395">
        <v>0.44</v>
      </c>
      <c r="I46" s="396">
        <v>44713</v>
      </c>
      <c r="J46" s="396">
        <v>45199</v>
      </c>
      <c r="K46" s="397">
        <v>90994</v>
      </c>
      <c r="L46" s="397">
        <v>50787.5</v>
      </c>
      <c r="M46" s="393" t="s">
        <v>350</v>
      </c>
      <c r="N46" s="393" t="s">
        <v>345</v>
      </c>
      <c r="O46" s="393" t="s">
        <v>201</v>
      </c>
      <c r="P46" s="393" t="s">
        <v>351</v>
      </c>
      <c r="Q46" s="393" t="s">
        <v>203</v>
      </c>
      <c r="R46" s="393" t="s">
        <v>204</v>
      </c>
      <c r="S46" s="393" t="s">
        <v>205</v>
      </c>
      <c r="T46" s="393" t="s">
        <v>206</v>
      </c>
      <c r="U46" s="398"/>
    </row>
    <row r="47" spans="1:21" ht="15" customHeight="1">
      <c r="A47" s="411" t="s">
        <v>352</v>
      </c>
      <c r="B47" s="399" t="s">
        <v>231</v>
      </c>
      <c r="C47" s="405" t="s">
        <v>317</v>
      </c>
      <c r="D47" s="399" t="s">
        <v>353</v>
      </c>
      <c r="E47" s="399" t="s">
        <v>319</v>
      </c>
      <c r="F47" s="399">
        <v>0.15</v>
      </c>
      <c r="G47" s="401">
        <v>0.66</v>
      </c>
      <c r="H47" s="401">
        <v>0.1</v>
      </c>
      <c r="I47" s="402">
        <v>44805</v>
      </c>
      <c r="J47" s="402">
        <v>45169</v>
      </c>
      <c r="K47" s="403">
        <v>188899</v>
      </c>
      <c r="L47" s="403">
        <v>170160.97</v>
      </c>
      <c r="M47" s="399" t="s">
        <v>339</v>
      </c>
      <c r="N47" s="399" t="s">
        <v>340</v>
      </c>
      <c r="O47" s="399" t="s">
        <v>201</v>
      </c>
      <c r="P47" s="399" t="s">
        <v>202</v>
      </c>
      <c r="Q47" s="399" t="s">
        <v>203</v>
      </c>
      <c r="R47" s="399" t="s">
        <v>204</v>
      </c>
      <c r="S47" s="399" t="s">
        <v>236</v>
      </c>
      <c r="T47" s="399" t="s">
        <v>206</v>
      </c>
      <c r="U47" s="404"/>
    </row>
    <row r="48" spans="1:21" ht="15" customHeight="1">
      <c r="A48" s="410" t="s">
        <v>354</v>
      </c>
      <c r="B48" s="393" t="s">
        <v>231</v>
      </c>
      <c r="C48" s="407" t="s">
        <v>232</v>
      </c>
      <c r="D48" s="393" t="s">
        <v>355</v>
      </c>
      <c r="E48" s="393"/>
      <c r="F48" s="393">
        <v>0.55000000000000004</v>
      </c>
      <c r="G48" s="395">
        <v>1</v>
      </c>
      <c r="H48" s="395">
        <v>0.55000000000000004</v>
      </c>
      <c r="I48" s="396">
        <v>44774</v>
      </c>
      <c r="J48" s="396">
        <v>44985</v>
      </c>
      <c r="K48" s="397">
        <v>99653</v>
      </c>
      <c r="L48" s="397">
        <v>44676.800000000003</v>
      </c>
      <c r="M48" s="393" t="s">
        <v>226</v>
      </c>
      <c r="N48" s="393" t="s">
        <v>356</v>
      </c>
      <c r="O48" s="393" t="s">
        <v>201</v>
      </c>
      <c r="P48" s="393" t="s">
        <v>202</v>
      </c>
      <c r="Q48" s="393"/>
      <c r="R48" s="393" t="s">
        <v>204</v>
      </c>
      <c r="S48" s="393" t="s">
        <v>236</v>
      </c>
      <c r="T48" s="393" t="s">
        <v>206</v>
      </c>
      <c r="U48" s="398"/>
    </row>
    <row r="49" spans="1:21" ht="15" customHeight="1">
      <c r="A49" s="411" t="s">
        <v>357</v>
      </c>
      <c r="B49" s="399" t="s">
        <v>231</v>
      </c>
      <c r="C49" s="405" t="s">
        <v>242</v>
      </c>
      <c r="D49" s="399" t="s">
        <v>358</v>
      </c>
      <c r="E49" s="399"/>
      <c r="F49" s="399">
        <v>1</v>
      </c>
      <c r="G49" s="401">
        <v>1</v>
      </c>
      <c r="H49" s="401">
        <v>1</v>
      </c>
      <c r="I49" s="402">
        <v>44835</v>
      </c>
      <c r="J49" s="402">
        <v>44926</v>
      </c>
      <c r="K49" s="403">
        <v>3890</v>
      </c>
      <c r="L49" s="399">
        <v>17.89</v>
      </c>
      <c r="M49" s="399" t="s">
        <v>359</v>
      </c>
      <c r="N49" s="399" t="s">
        <v>200</v>
      </c>
      <c r="O49" s="399" t="s">
        <v>201</v>
      </c>
      <c r="P49" s="399" t="s">
        <v>202</v>
      </c>
      <c r="Q49" s="399" t="s">
        <v>203</v>
      </c>
      <c r="R49" s="399" t="s">
        <v>204</v>
      </c>
      <c r="S49" s="399" t="s">
        <v>205</v>
      </c>
      <c r="T49" s="399" t="s">
        <v>206</v>
      </c>
      <c r="U49" s="404"/>
    </row>
    <row r="50" spans="1:21" ht="15" customHeight="1">
      <c r="A50" s="410" t="s">
        <v>360</v>
      </c>
      <c r="B50" s="393" t="s">
        <v>223</v>
      </c>
      <c r="C50" s="407" t="s">
        <v>312</v>
      </c>
      <c r="D50" s="393" t="s">
        <v>361</v>
      </c>
      <c r="E50" s="393"/>
      <c r="F50" s="393">
        <v>0.14000000000000001</v>
      </c>
      <c r="G50" s="395">
        <v>0.4</v>
      </c>
      <c r="H50" s="395">
        <v>0.06</v>
      </c>
      <c r="I50" s="396">
        <v>44881</v>
      </c>
      <c r="J50" s="396">
        <v>45291</v>
      </c>
      <c r="K50" s="397">
        <v>180057</v>
      </c>
      <c r="L50" s="397">
        <v>170009.05</v>
      </c>
      <c r="M50" s="393" t="s">
        <v>362</v>
      </c>
      <c r="N50" s="393" t="s">
        <v>277</v>
      </c>
      <c r="O50" s="393" t="s">
        <v>201</v>
      </c>
      <c r="P50" s="393" t="s">
        <v>202</v>
      </c>
      <c r="Q50" s="393" t="s">
        <v>203</v>
      </c>
      <c r="R50" s="393" t="s">
        <v>204</v>
      </c>
      <c r="S50" s="393" t="s">
        <v>205</v>
      </c>
      <c r="T50" s="393" t="s">
        <v>206</v>
      </c>
      <c r="U50" s="398"/>
    </row>
    <row r="51" spans="1:21" ht="15" customHeight="1">
      <c r="A51" s="411" t="s">
        <v>363</v>
      </c>
      <c r="B51" s="399" t="s">
        <v>223</v>
      </c>
      <c r="C51" s="405" t="s">
        <v>247</v>
      </c>
      <c r="D51" s="399" t="s">
        <v>364</v>
      </c>
      <c r="E51" s="399"/>
      <c r="F51" s="399">
        <v>0.1</v>
      </c>
      <c r="G51" s="401">
        <v>0.4</v>
      </c>
      <c r="H51" s="401">
        <v>0.04</v>
      </c>
      <c r="I51" s="402">
        <v>44896</v>
      </c>
      <c r="J51" s="402">
        <v>45275</v>
      </c>
      <c r="K51" s="403">
        <v>219681</v>
      </c>
      <c r="L51" s="403">
        <v>210798.91</v>
      </c>
      <c r="M51" s="399" t="s">
        <v>209</v>
      </c>
      <c r="N51" s="399" t="s">
        <v>210</v>
      </c>
      <c r="O51" s="399" t="s">
        <v>201</v>
      </c>
      <c r="P51" s="399" t="s">
        <v>202</v>
      </c>
      <c r="Q51" s="399" t="s">
        <v>203</v>
      </c>
      <c r="R51" s="399" t="s">
        <v>204</v>
      </c>
      <c r="S51" s="399" t="s">
        <v>205</v>
      </c>
      <c r="T51" s="399" t="s">
        <v>206</v>
      </c>
      <c r="U51" s="404"/>
    </row>
    <row r="52" spans="1:21" ht="15" customHeight="1">
      <c r="A52" s="410" t="s">
        <v>365</v>
      </c>
      <c r="B52" s="393" t="s">
        <v>223</v>
      </c>
      <c r="C52" s="407" t="s">
        <v>312</v>
      </c>
      <c r="D52" s="393" t="s">
        <v>366</v>
      </c>
      <c r="E52" s="393"/>
      <c r="F52" s="393">
        <v>0.09</v>
      </c>
      <c r="G52" s="395">
        <v>0.4</v>
      </c>
      <c r="H52" s="395">
        <v>0.04</v>
      </c>
      <c r="I52" s="396">
        <v>44896</v>
      </c>
      <c r="J52" s="396">
        <v>45275</v>
      </c>
      <c r="K52" s="397">
        <v>208145</v>
      </c>
      <c r="L52" s="397">
        <v>200416.82</v>
      </c>
      <c r="M52" s="393" t="s">
        <v>209</v>
      </c>
      <c r="N52" s="393" t="s">
        <v>210</v>
      </c>
      <c r="O52" s="393" t="s">
        <v>201</v>
      </c>
      <c r="P52" s="393" t="s">
        <v>202</v>
      </c>
      <c r="Q52" s="393" t="s">
        <v>203</v>
      </c>
      <c r="R52" s="393" t="s">
        <v>204</v>
      </c>
      <c r="S52" s="393" t="s">
        <v>205</v>
      </c>
      <c r="T52" s="393" t="s">
        <v>206</v>
      </c>
      <c r="U52" s="398"/>
    </row>
    <row r="53" spans="1:21" ht="15" customHeight="1">
      <c r="A53" s="411" t="s">
        <v>367</v>
      </c>
      <c r="B53" s="399" t="s">
        <v>223</v>
      </c>
      <c r="C53" s="405" t="s">
        <v>312</v>
      </c>
      <c r="D53" s="399" t="s">
        <v>368</v>
      </c>
      <c r="E53" s="399"/>
      <c r="F53" s="399">
        <v>0.21</v>
      </c>
      <c r="G53" s="401">
        <v>0.36</v>
      </c>
      <c r="H53" s="401">
        <v>7.0000000000000007E-2</v>
      </c>
      <c r="I53" s="402">
        <v>44910</v>
      </c>
      <c r="J53" s="402">
        <v>45291</v>
      </c>
      <c r="K53" s="403">
        <v>135772</v>
      </c>
      <c r="L53" s="403">
        <v>125661.68</v>
      </c>
      <c r="M53" s="399" t="s">
        <v>263</v>
      </c>
      <c r="N53" s="399" t="s">
        <v>250</v>
      </c>
      <c r="O53" s="399" t="s">
        <v>201</v>
      </c>
      <c r="P53" s="399" t="s">
        <v>310</v>
      </c>
      <c r="Q53" s="399" t="s">
        <v>203</v>
      </c>
      <c r="R53" s="399" t="s">
        <v>204</v>
      </c>
      <c r="S53" s="399" t="s">
        <v>205</v>
      </c>
      <c r="T53" s="399" t="s">
        <v>206</v>
      </c>
      <c r="U53" s="404"/>
    </row>
    <row r="54" spans="1:21" ht="15" customHeight="1">
      <c r="A54" s="410" t="s">
        <v>369</v>
      </c>
      <c r="B54" s="393" t="s">
        <v>195</v>
      </c>
      <c r="C54" s="407" t="s">
        <v>232</v>
      </c>
      <c r="D54" s="393" t="s">
        <v>370</v>
      </c>
      <c r="E54" s="393"/>
      <c r="F54" s="393">
        <v>0.14000000000000001</v>
      </c>
      <c r="G54" s="395">
        <v>0.05</v>
      </c>
      <c r="H54" s="395">
        <v>0.01</v>
      </c>
      <c r="I54" s="396">
        <v>45032</v>
      </c>
      <c r="J54" s="396">
        <v>45291</v>
      </c>
      <c r="K54" s="397">
        <v>232223</v>
      </c>
      <c r="L54" s="397">
        <v>230405.1</v>
      </c>
      <c r="M54" s="393"/>
      <c r="N54" s="393"/>
      <c r="O54" s="393" t="s">
        <v>201</v>
      </c>
      <c r="P54" s="408"/>
      <c r="Q54" s="393"/>
      <c r="R54" s="393"/>
      <c r="S54" s="393"/>
      <c r="T54" s="393"/>
      <c r="U54" s="398"/>
    </row>
  </sheetData>
  <autoFilter ref="A3:U54" xr:uid="{F5419BE3-C451-4939-8472-DAAA0ED12118}">
    <sortState xmlns:xlrd2="http://schemas.microsoft.com/office/spreadsheetml/2017/richdata2" ref="A4:U54">
      <sortCondition ref="D3:D54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E2FE8-D976-4297-962F-2687ABCFA42F}">
  <sheetPr>
    <tabColor rgb="FF7030A0"/>
  </sheetPr>
  <dimension ref="A1:U58"/>
  <sheetViews>
    <sheetView workbookViewId="0">
      <pane xSplit="3" ySplit="4" topLeftCell="D15" activePane="bottomRight" state="frozen"/>
      <selection pane="bottomRight" activeCell="C11" sqref="C11"/>
      <selection pane="bottomLeft" activeCell="A5" sqref="A5"/>
      <selection pane="topRight" activeCell="D1" sqref="D1"/>
    </sheetView>
  </sheetViews>
  <sheetFormatPr defaultColWidth="10.7109375" defaultRowHeight="15" customHeight="1"/>
  <cols>
    <col min="1" max="1" width="5.85546875" bestFit="1" customWidth="1"/>
    <col min="2" max="2" width="26.42578125" customWidth="1"/>
    <col min="3" max="3" width="42.7109375" customWidth="1"/>
    <col min="6" max="6" width="9.28515625" customWidth="1"/>
    <col min="7" max="7" width="6.7109375" customWidth="1"/>
    <col min="8" max="9" width="6.42578125" customWidth="1"/>
    <col min="10" max="10" width="5.85546875" customWidth="1"/>
    <col min="12" max="12" width="12.42578125" customWidth="1"/>
    <col min="13" max="13" width="13.28515625" customWidth="1"/>
    <col min="14" max="14" width="10.5703125" bestFit="1" customWidth="1"/>
    <col min="15" max="15" width="13.28515625" customWidth="1"/>
  </cols>
  <sheetData>
    <row r="1" spans="1:21" ht="15" customHeight="1">
      <c r="A1" s="33" t="s">
        <v>371</v>
      </c>
      <c r="C1" s="423">
        <v>45175</v>
      </c>
      <c r="L1" s="452" t="s">
        <v>372</v>
      </c>
      <c r="M1" s="452"/>
      <c r="N1" s="424">
        <v>6</v>
      </c>
    </row>
    <row r="2" spans="1:21" ht="15" customHeight="1" thickBot="1">
      <c r="L2" s="453" t="s">
        <v>373</v>
      </c>
      <c r="M2" s="453"/>
      <c r="N2" s="425">
        <f>N3/N1</f>
        <v>301294.09166666667</v>
      </c>
    </row>
    <row r="3" spans="1:21" ht="15" customHeight="1" thickBot="1">
      <c r="D3" s="426">
        <f>COUNTA(Table_query__22[Appropriation])</f>
        <v>54</v>
      </c>
      <c r="E3" s="427" t="s">
        <v>374</v>
      </c>
      <c r="F3" s="428">
        <f>SUBTOTAL(3,Table_query__22[Contract '#])</f>
        <v>17</v>
      </c>
      <c r="G3" s="429" t="s">
        <v>375</v>
      </c>
      <c r="H3" s="430"/>
      <c r="L3" s="431" t="s">
        <v>376</v>
      </c>
      <c r="M3" s="432">
        <f>SUBTOTAL(9,Table_query__22[Amount])</f>
        <v>2890873</v>
      </c>
      <c r="N3" s="433">
        <f>SUBTOTAL(9,Table_query__22[Balance])</f>
        <v>1807764.55</v>
      </c>
    </row>
    <row r="4" spans="1:21" ht="15" customHeight="1">
      <c r="A4" t="s">
        <v>377</v>
      </c>
      <c r="B4" t="s">
        <v>378</v>
      </c>
      <c r="C4" t="s">
        <v>173</v>
      </c>
      <c r="D4" t="s">
        <v>379</v>
      </c>
      <c r="E4" s="434" t="s">
        <v>175</v>
      </c>
      <c r="F4" s="435" t="s">
        <v>176</v>
      </c>
      <c r="G4" s="434" t="s">
        <v>380</v>
      </c>
      <c r="H4" s="434" t="s">
        <v>178</v>
      </c>
      <c r="I4" s="434" t="s">
        <v>381</v>
      </c>
      <c r="J4" s="434" t="s">
        <v>382</v>
      </c>
      <c r="K4" s="434" t="s">
        <v>383</v>
      </c>
      <c r="L4" s="434" t="s">
        <v>384</v>
      </c>
      <c r="M4" s="434" t="s">
        <v>385</v>
      </c>
      <c r="N4" s="434" t="s">
        <v>386</v>
      </c>
      <c r="O4" s="434" t="s">
        <v>387</v>
      </c>
      <c r="P4" s="434" t="s">
        <v>388</v>
      </c>
      <c r="Q4" s="434" t="s">
        <v>188</v>
      </c>
      <c r="R4" t="s">
        <v>389</v>
      </c>
      <c r="S4" t="s">
        <v>390</v>
      </c>
      <c r="T4" t="s">
        <v>391</v>
      </c>
      <c r="U4" t="s">
        <v>392</v>
      </c>
    </row>
    <row r="5" spans="1:21" ht="15" hidden="1" customHeight="1">
      <c r="A5" s="436" t="s">
        <v>393</v>
      </c>
      <c r="B5" s="436" t="s">
        <v>394</v>
      </c>
      <c r="C5" s="437" t="s">
        <v>216</v>
      </c>
      <c r="D5" s="436" t="s">
        <v>195</v>
      </c>
      <c r="E5" s="436" t="s">
        <v>196</v>
      </c>
      <c r="F5" s="436" t="s">
        <v>217</v>
      </c>
      <c r="G5" s="436"/>
      <c r="H5" s="438">
        <v>0.45165307832702001</v>
      </c>
      <c r="I5" s="439">
        <v>0.17567567567567599</v>
      </c>
      <c r="J5" s="439">
        <v>7.93444597060982E-2</v>
      </c>
      <c r="K5" s="440">
        <v>45047</v>
      </c>
      <c r="L5" s="440">
        <v>45565</v>
      </c>
      <c r="M5" s="438">
        <v>159441</v>
      </c>
      <c r="N5" s="438">
        <v>146790.24</v>
      </c>
      <c r="O5" s="436" t="s">
        <v>339</v>
      </c>
      <c r="P5" s="436" t="s">
        <v>201</v>
      </c>
      <c r="Q5" s="436" t="s">
        <v>395</v>
      </c>
      <c r="R5" s="436" t="s">
        <v>204</v>
      </c>
      <c r="S5" s="436" t="s">
        <v>205</v>
      </c>
      <c r="T5" s="436" t="s">
        <v>206</v>
      </c>
      <c r="U5" s="436"/>
    </row>
    <row r="6" spans="1:21" ht="15" hidden="1" customHeight="1">
      <c r="A6" s="436" t="s">
        <v>393</v>
      </c>
      <c r="B6" s="436" t="s">
        <v>394</v>
      </c>
      <c r="C6" s="437" t="s">
        <v>218</v>
      </c>
      <c r="D6" s="436" t="s">
        <v>195</v>
      </c>
      <c r="E6" s="436" t="s">
        <v>196</v>
      </c>
      <c r="F6" s="436" t="s">
        <v>219</v>
      </c>
      <c r="G6" s="436"/>
      <c r="H6" s="438">
        <v>0.102893810623104</v>
      </c>
      <c r="I6" s="439">
        <v>0.115830115830116</v>
      </c>
      <c r="J6" s="439">
        <v>1.19182020026761E-2</v>
      </c>
      <c r="K6" s="440">
        <v>45047</v>
      </c>
      <c r="L6" s="440">
        <v>45565</v>
      </c>
      <c r="M6" s="438">
        <v>136018</v>
      </c>
      <c r="N6" s="438">
        <v>134396.91</v>
      </c>
      <c r="O6" s="436" t="s">
        <v>396</v>
      </c>
      <c r="P6" s="436" t="s">
        <v>201</v>
      </c>
      <c r="Q6" s="436" t="s">
        <v>397</v>
      </c>
      <c r="R6" s="436" t="s">
        <v>204</v>
      </c>
      <c r="S6" s="436" t="s">
        <v>205</v>
      </c>
      <c r="T6" s="436" t="s">
        <v>398</v>
      </c>
      <c r="U6" s="436"/>
    </row>
    <row r="7" spans="1:21" ht="15" hidden="1" customHeight="1">
      <c r="A7" s="436" t="s">
        <v>393</v>
      </c>
      <c r="B7" s="436" t="s">
        <v>394</v>
      </c>
      <c r="C7" s="437" t="s">
        <v>211</v>
      </c>
      <c r="D7" s="436" t="s">
        <v>195</v>
      </c>
      <c r="E7" s="436" t="s">
        <v>196</v>
      </c>
      <c r="F7" s="436" t="s">
        <v>212</v>
      </c>
      <c r="G7" s="436"/>
      <c r="H7" s="438">
        <v>0.16294572452272199</v>
      </c>
      <c r="I7" s="439">
        <v>0.19912472647702401</v>
      </c>
      <c r="J7" s="439">
        <v>3.2446522826187603E-2</v>
      </c>
      <c r="K7" s="440">
        <v>45047</v>
      </c>
      <c r="L7" s="440">
        <v>45504</v>
      </c>
      <c r="M7" s="438">
        <v>97191</v>
      </c>
      <c r="N7" s="438">
        <v>94037.49</v>
      </c>
      <c r="O7" s="436" t="s">
        <v>199</v>
      </c>
      <c r="P7" s="436" t="s">
        <v>201</v>
      </c>
      <c r="Q7" s="436" t="s">
        <v>213</v>
      </c>
      <c r="R7" s="436" t="s">
        <v>204</v>
      </c>
      <c r="S7" s="436" t="s">
        <v>205</v>
      </c>
      <c r="T7" s="436" t="s">
        <v>206</v>
      </c>
      <c r="U7" s="436"/>
    </row>
    <row r="8" spans="1:21" ht="15" hidden="1" customHeight="1">
      <c r="A8" s="436" t="s">
        <v>393</v>
      </c>
      <c r="B8" s="436" t="s">
        <v>394</v>
      </c>
      <c r="C8" s="437" t="s">
        <v>214</v>
      </c>
      <c r="D8" s="436" t="s">
        <v>195</v>
      </c>
      <c r="E8" s="436" t="s">
        <v>196</v>
      </c>
      <c r="F8" s="436" t="s">
        <v>215</v>
      </c>
      <c r="G8" s="436"/>
      <c r="H8" s="438">
        <v>0.24223056619570901</v>
      </c>
      <c r="I8" s="439">
        <v>0.19912472647702401</v>
      </c>
      <c r="J8" s="439">
        <v>4.8234095238095201E-2</v>
      </c>
      <c r="K8" s="440">
        <v>45047</v>
      </c>
      <c r="L8" s="440">
        <v>45504</v>
      </c>
      <c r="M8" s="438">
        <v>105000</v>
      </c>
      <c r="N8" s="438">
        <v>99935.42</v>
      </c>
      <c r="O8" s="436" t="s">
        <v>209</v>
      </c>
      <c r="P8" s="436" t="s">
        <v>201</v>
      </c>
      <c r="Q8" s="436" t="s">
        <v>202</v>
      </c>
      <c r="R8" s="436" t="s">
        <v>204</v>
      </c>
      <c r="S8" s="436" t="s">
        <v>205</v>
      </c>
      <c r="T8" s="436" t="s">
        <v>206</v>
      </c>
      <c r="U8" s="436"/>
    </row>
    <row r="9" spans="1:21" ht="15" hidden="1" customHeight="1">
      <c r="A9" s="436" t="s">
        <v>393</v>
      </c>
      <c r="B9" s="436" t="s">
        <v>399</v>
      </c>
      <c r="C9" s="437" t="s">
        <v>207</v>
      </c>
      <c r="D9" s="436" t="s">
        <v>195</v>
      </c>
      <c r="E9" s="436" t="s">
        <v>196</v>
      </c>
      <c r="F9" s="436" t="s">
        <v>208</v>
      </c>
      <c r="G9" s="436"/>
      <c r="H9" s="438">
        <v>0.155855992508281</v>
      </c>
      <c r="I9" s="439">
        <v>0.199561403508772</v>
      </c>
      <c r="J9" s="439">
        <v>3.1102840610205199E-2</v>
      </c>
      <c r="K9" s="440">
        <v>45047</v>
      </c>
      <c r="L9" s="440">
        <v>45503</v>
      </c>
      <c r="M9" s="438">
        <v>190100</v>
      </c>
      <c r="N9" s="438">
        <v>184187.35</v>
      </c>
      <c r="O9" s="436" t="s">
        <v>209</v>
      </c>
      <c r="P9" s="436" t="s">
        <v>201</v>
      </c>
      <c r="Q9" s="436" t="s">
        <v>202</v>
      </c>
      <c r="R9" s="436" t="s">
        <v>204</v>
      </c>
      <c r="S9" s="436" t="s">
        <v>205</v>
      </c>
      <c r="T9" s="436" t="s">
        <v>206</v>
      </c>
      <c r="U9" s="436"/>
    </row>
    <row r="10" spans="1:21" ht="15" hidden="1" customHeight="1">
      <c r="A10" s="436" t="s">
        <v>393</v>
      </c>
      <c r="B10" s="436" t="s">
        <v>394</v>
      </c>
      <c r="C10" s="437" t="s">
        <v>194</v>
      </c>
      <c r="D10" s="436" t="s">
        <v>195</v>
      </c>
      <c r="E10" s="436" t="s">
        <v>196</v>
      </c>
      <c r="F10" s="436" t="s">
        <v>197</v>
      </c>
      <c r="G10" s="436"/>
      <c r="H10" s="438">
        <v>1.81794333333333E-2</v>
      </c>
      <c r="I10" s="439">
        <v>0.164383561643836</v>
      </c>
      <c r="J10" s="439">
        <v>2.9884E-3</v>
      </c>
      <c r="K10" s="440">
        <v>45047</v>
      </c>
      <c r="L10" s="440">
        <v>45412</v>
      </c>
      <c r="M10" s="438">
        <v>50000</v>
      </c>
      <c r="N10" s="438">
        <v>49850.58</v>
      </c>
      <c r="O10" s="436" t="s">
        <v>199</v>
      </c>
      <c r="P10" s="436" t="s">
        <v>201</v>
      </c>
      <c r="Q10" s="436" t="s">
        <v>202</v>
      </c>
      <c r="R10" s="436" t="s">
        <v>204</v>
      </c>
      <c r="S10" s="436" t="s">
        <v>205</v>
      </c>
      <c r="T10" s="436" t="s">
        <v>206</v>
      </c>
      <c r="U10" s="436"/>
    </row>
    <row r="11" spans="1:21" ht="15" hidden="1" customHeight="1">
      <c r="A11" s="436" t="s">
        <v>400</v>
      </c>
      <c r="B11" s="436" t="s">
        <v>401</v>
      </c>
      <c r="C11" s="437" t="s">
        <v>402</v>
      </c>
      <c r="D11" s="436" t="s">
        <v>195</v>
      </c>
      <c r="E11" s="436" t="s">
        <v>403</v>
      </c>
      <c r="F11" s="436" t="s">
        <v>404</v>
      </c>
      <c r="G11" s="436"/>
      <c r="H11" s="438">
        <v>0</v>
      </c>
      <c r="I11" s="439" t="s">
        <v>198</v>
      </c>
      <c r="J11" s="439">
        <v>0</v>
      </c>
      <c r="K11" s="440">
        <v>45170</v>
      </c>
      <c r="L11" s="440">
        <v>45412</v>
      </c>
      <c r="M11" s="438">
        <v>544795</v>
      </c>
      <c r="N11" s="438">
        <v>544795</v>
      </c>
      <c r="O11" s="436"/>
      <c r="P11" s="436"/>
      <c r="Q11" s="436"/>
      <c r="R11" s="436"/>
      <c r="S11" s="436"/>
      <c r="T11" s="436"/>
      <c r="U11" s="436"/>
    </row>
    <row r="12" spans="1:21" ht="15" hidden="1" customHeight="1">
      <c r="A12" s="436" t="s">
        <v>400</v>
      </c>
      <c r="B12" s="436" t="s">
        <v>405</v>
      </c>
      <c r="C12" s="437" t="s">
        <v>405</v>
      </c>
      <c r="D12" s="436" t="s">
        <v>195</v>
      </c>
      <c r="E12" s="436" t="s">
        <v>403</v>
      </c>
      <c r="F12" s="436" t="s">
        <v>406</v>
      </c>
      <c r="G12" s="436"/>
      <c r="H12" s="438">
        <v>0</v>
      </c>
      <c r="I12" s="439" t="s">
        <v>198</v>
      </c>
      <c r="J12" s="439">
        <v>0</v>
      </c>
      <c r="K12" s="440">
        <v>45139</v>
      </c>
      <c r="L12" s="440">
        <v>45351</v>
      </c>
      <c r="M12" s="438">
        <v>112063</v>
      </c>
      <c r="N12" s="438">
        <v>112063</v>
      </c>
      <c r="O12" s="436"/>
      <c r="P12" s="436"/>
      <c r="Q12" s="436"/>
      <c r="R12" s="436"/>
      <c r="S12" s="436"/>
      <c r="T12" s="436"/>
      <c r="U12" s="436"/>
    </row>
    <row r="13" spans="1:21" ht="15" hidden="1" customHeight="1">
      <c r="A13" s="436" t="s">
        <v>393</v>
      </c>
      <c r="B13" s="436" t="s">
        <v>394</v>
      </c>
      <c r="C13" s="437" t="s">
        <v>220</v>
      </c>
      <c r="D13" s="436" t="s">
        <v>195</v>
      </c>
      <c r="E13" s="436" t="s">
        <v>196</v>
      </c>
      <c r="F13" s="436" t="s">
        <v>221</v>
      </c>
      <c r="G13" s="436"/>
      <c r="H13" s="438">
        <v>1.9494662851501801</v>
      </c>
      <c r="I13" s="439">
        <v>0.37295081967213101</v>
      </c>
      <c r="J13" s="439">
        <v>0.727055048969943</v>
      </c>
      <c r="K13" s="440">
        <v>45047</v>
      </c>
      <c r="L13" s="440">
        <v>45291</v>
      </c>
      <c r="M13" s="438">
        <v>76986</v>
      </c>
      <c r="N13" s="438">
        <v>21012.94</v>
      </c>
      <c r="O13" s="436" t="s">
        <v>256</v>
      </c>
      <c r="P13" s="436" t="s">
        <v>201</v>
      </c>
      <c r="Q13" s="436" t="s">
        <v>298</v>
      </c>
      <c r="R13" s="436" t="s">
        <v>204</v>
      </c>
      <c r="S13" s="436" t="s">
        <v>236</v>
      </c>
      <c r="T13" s="436" t="s">
        <v>206</v>
      </c>
      <c r="U13" s="436"/>
    </row>
    <row r="14" spans="1:21" ht="15" hidden="1" customHeight="1">
      <c r="A14" s="436" t="s">
        <v>393</v>
      </c>
      <c r="B14" s="436" t="s">
        <v>407</v>
      </c>
      <c r="C14" s="437" t="s">
        <v>222</v>
      </c>
      <c r="D14" s="436" t="s">
        <v>223</v>
      </c>
      <c r="E14" s="436" t="s">
        <v>224</v>
      </c>
      <c r="F14" s="436" t="s">
        <v>225</v>
      </c>
      <c r="G14" s="436"/>
      <c r="H14" s="438">
        <v>0</v>
      </c>
      <c r="I14" s="439" t="s">
        <v>198</v>
      </c>
      <c r="J14" s="439">
        <v>0.88057073968259203</v>
      </c>
      <c r="K14" s="440">
        <v>43026</v>
      </c>
      <c r="L14" s="440">
        <v>44500</v>
      </c>
      <c r="M14" s="438">
        <v>181659</v>
      </c>
      <c r="N14" s="438">
        <v>21695.4</v>
      </c>
      <c r="O14" s="436" t="s">
        <v>226</v>
      </c>
      <c r="P14" s="436" t="s">
        <v>201</v>
      </c>
      <c r="Q14" s="436" t="s">
        <v>228</v>
      </c>
      <c r="R14" s="436" t="s">
        <v>204</v>
      </c>
      <c r="S14" s="436" t="s">
        <v>205</v>
      </c>
      <c r="T14" s="436" t="s">
        <v>206</v>
      </c>
      <c r="U14" s="436"/>
    </row>
    <row r="15" spans="1:21" ht="15" customHeight="1">
      <c r="A15" s="436" t="s">
        <v>393</v>
      </c>
      <c r="B15" s="436" t="s">
        <v>365</v>
      </c>
      <c r="C15" s="437" t="s">
        <v>365</v>
      </c>
      <c r="D15" s="436" t="s">
        <v>223</v>
      </c>
      <c r="E15" s="436" t="s">
        <v>312</v>
      </c>
      <c r="F15" s="436" t="s">
        <v>366</v>
      </c>
      <c r="G15" s="436"/>
      <c r="H15" s="438">
        <v>0.102146077243911</v>
      </c>
      <c r="I15" s="439">
        <v>0.63852242744063303</v>
      </c>
      <c r="J15" s="439">
        <v>6.5222561195320605E-2</v>
      </c>
      <c r="K15" s="440">
        <v>44896</v>
      </c>
      <c r="L15" s="440">
        <v>45275</v>
      </c>
      <c r="M15" s="438">
        <v>208145</v>
      </c>
      <c r="N15" s="438">
        <v>194569.25</v>
      </c>
      <c r="O15" s="436" t="s">
        <v>209</v>
      </c>
      <c r="P15" s="436" t="s">
        <v>201</v>
      </c>
      <c r="Q15" s="436" t="s">
        <v>202</v>
      </c>
      <c r="R15" s="436" t="s">
        <v>204</v>
      </c>
      <c r="S15" s="436" t="s">
        <v>205</v>
      </c>
      <c r="T15" s="436" t="s">
        <v>206</v>
      </c>
      <c r="U15" s="436"/>
    </row>
    <row r="16" spans="1:21" ht="15" customHeight="1">
      <c r="A16" s="436" t="s">
        <v>393</v>
      </c>
      <c r="B16" s="436" t="s">
        <v>408</v>
      </c>
      <c r="C16" s="437" t="s">
        <v>363</v>
      </c>
      <c r="D16" s="436" t="s">
        <v>223</v>
      </c>
      <c r="E16" s="436" t="s">
        <v>247</v>
      </c>
      <c r="F16" s="436" t="s">
        <v>364</v>
      </c>
      <c r="G16" s="436"/>
      <c r="H16" s="438">
        <v>0.116175342676633</v>
      </c>
      <c r="I16" s="439">
        <v>0.63852242744063303</v>
      </c>
      <c r="J16" s="439">
        <v>7.4180561814631202E-2</v>
      </c>
      <c r="K16" s="440">
        <v>44896</v>
      </c>
      <c r="L16" s="440">
        <v>45275</v>
      </c>
      <c r="M16" s="438">
        <v>219681</v>
      </c>
      <c r="N16" s="438">
        <v>203384.94</v>
      </c>
      <c r="O16" s="436" t="s">
        <v>209</v>
      </c>
      <c r="P16" s="436" t="s">
        <v>201</v>
      </c>
      <c r="Q16" s="436" t="s">
        <v>202</v>
      </c>
      <c r="R16" s="436" t="s">
        <v>204</v>
      </c>
      <c r="S16" s="436" t="s">
        <v>205</v>
      </c>
      <c r="T16" s="436" t="s">
        <v>206</v>
      </c>
      <c r="U16" s="436"/>
    </row>
    <row r="17" spans="1:21" ht="15" customHeight="1">
      <c r="A17" s="436" t="s">
        <v>393</v>
      </c>
      <c r="B17" s="436" t="s">
        <v>360</v>
      </c>
      <c r="C17" s="437" t="s">
        <v>360</v>
      </c>
      <c r="D17" s="436" t="s">
        <v>223</v>
      </c>
      <c r="E17" s="436" t="s">
        <v>312</v>
      </c>
      <c r="F17" s="436" t="s">
        <v>361</v>
      </c>
      <c r="G17" s="436"/>
      <c r="H17" s="438">
        <v>0.149883580964601</v>
      </c>
      <c r="I17" s="439">
        <v>0.62682926829268304</v>
      </c>
      <c r="J17" s="439">
        <v>9.3951415385128106E-2</v>
      </c>
      <c r="K17" s="440">
        <v>44881</v>
      </c>
      <c r="L17" s="440">
        <v>45291</v>
      </c>
      <c r="M17" s="438">
        <v>180057</v>
      </c>
      <c r="N17" s="438">
        <v>163140.39000000001</v>
      </c>
      <c r="O17" s="436" t="s">
        <v>362</v>
      </c>
      <c r="P17" s="436" t="s">
        <v>201</v>
      </c>
      <c r="Q17" s="436" t="s">
        <v>202</v>
      </c>
      <c r="R17" s="436" t="s">
        <v>204</v>
      </c>
      <c r="S17" s="436" t="s">
        <v>205</v>
      </c>
      <c r="T17" s="436" t="s">
        <v>206</v>
      </c>
      <c r="U17" s="436"/>
    </row>
    <row r="18" spans="1:21" ht="15" customHeight="1">
      <c r="A18" s="436" t="s">
        <v>393</v>
      </c>
      <c r="B18" s="436" t="s">
        <v>352</v>
      </c>
      <c r="C18" s="437" t="s">
        <v>352</v>
      </c>
      <c r="D18" s="436" t="s">
        <v>231</v>
      </c>
      <c r="E18" s="436" t="s">
        <v>317</v>
      </c>
      <c r="F18" s="436" t="s">
        <v>353</v>
      </c>
      <c r="G18" s="436" t="s">
        <v>319</v>
      </c>
      <c r="H18" s="438">
        <v>0.15963333887140899</v>
      </c>
      <c r="I18" s="439">
        <v>0.62139917695473201</v>
      </c>
      <c r="J18" s="439">
        <v>9.9196025389229198E-2</v>
      </c>
      <c r="K18" s="440">
        <v>44805</v>
      </c>
      <c r="L18" s="440">
        <v>45291</v>
      </c>
      <c r="M18" s="438">
        <v>188899</v>
      </c>
      <c r="N18" s="438">
        <v>170160.97</v>
      </c>
      <c r="O18" s="436" t="s">
        <v>339</v>
      </c>
      <c r="P18" s="436" t="s">
        <v>201</v>
      </c>
      <c r="Q18" s="436" t="s">
        <v>202</v>
      </c>
      <c r="R18" s="436" t="s">
        <v>204</v>
      </c>
      <c r="S18" s="436" t="s">
        <v>236</v>
      </c>
      <c r="T18" s="436" t="s">
        <v>206</v>
      </c>
      <c r="U18" s="436"/>
    </row>
    <row r="19" spans="1:21" ht="15" customHeight="1">
      <c r="A19" s="436" t="s">
        <v>393</v>
      </c>
      <c r="B19" s="436" t="s">
        <v>409</v>
      </c>
      <c r="C19" s="437" t="s">
        <v>409</v>
      </c>
      <c r="D19" s="436" t="s">
        <v>195</v>
      </c>
      <c r="E19" s="436" t="s">
        <v>232</v>
      </c>
      <c r="F19" s="436" t="s">
        <v>410</v>
      </c>
      <c r="G19" s="436"/>
      <c r="H19" s="438">
        <v>0.17843597073807099</v>
      </c>
      <c r="I19" s="439">
        <v>0.18942731277533001</v>
      </c>
      <c r="J19" s="439">
        <v>3.3800646439370197E-2</v>
      </c>
      <c r="K19" s="440">
        <v>45064</v>
      </c>
      <c r="L19" s="440">
        <v>45291</v>
      </c>
      <c r="M19" s="438">
        <v>47955</v>
      </c>
      <c r="N19" s="438">
        <v>46334.09</v>
      </c>
      <c r="O19" s="436" t="s">
        <v>362</v>
      </c>
      <c r="P19" s="436" t="s">
        <v>201</v>
      </c>
      <c r="Q19" s="436" t="s">
        <v>411</v>
      </c>
      <c r="R19" s="436" t="s">
        <v>204</v>
      </c>
      <c r="S19" s="436" t="s">
        <v>205</v>
      </c>
      <c r="T19" s="436" t="s">
        <v>206</v>
      </c>
      <c r="U19" s="436"/>
    </row>
    <row r="20" spans="1:21" ht="15" customHeight="1">
      <c r="A20" s="436" t="s">
        <v>393</v>
      </c>
      <c r="B20" s="436" t="s">
        <v>367</v>
      </c>
      <c r="C20" s="437" t="s">
        <v>367</v>
      </c>
      <c r="D20" s="436" t="s">
        <v>223</v>
      </c>
      <c r="E20" s="436" t="s">
        <v>312</v>
      </c>
      <c r="F20" s="436" t="s">
        <v>368</v>
      </c>
      <c r="G20" s="436"/>
      <c r="H20" s="438">
        <v>0.23754247251971999</v>
      </c>
      <c r="I20" s="439">
        <v>0.59842519685039397</v>
      </c>
      <c r="J20" s="439">
        <v>0.14215140087794201</v>
      </c>
      <c r="K20" s="440">
        <v>44910</v>
      </c>
      <c r="L20" s="440">
        <v>45291</v>
      </c>
      <c r="M20" s="438">
        <v>135772</v>
      </c>
      <c r="N20" s="438">
        <v>116471.82</v>
      </c>
      <c r="O20" s="436" t="s">
        <v>339</v>
      </c>
      <c r="P20" s="436" t="s">
        <v>201</v>
      </c>
      <c r="Q20" s="436" t="s">
        <v>310</v>
      </c>
      <c r="R20" s="436" t="s">
        <v>204</v>
      </c>
      <c r="S20" s="436" t="s">
        <v>205</v>
      </c>
      <c r="T20" s="436" t="s">
        <v>206</v>
      </c>
      <c r="U20" s="436"/>
    </row>
    <row r="21" spans="1:21" ht="15" customHeight="1">
      <c r="A21" s="436" t="s">
        <v>393</v>
      </c>
      <c r="B21" s="436" t="s">
        <v>342</v>
      </c>
      <c r="C21" s="437" t="s">
        <v>342</v>
      </c>
      <c r="D21" s="436" t="s">
        <v>231</v>
      </c>
      <c r="E21" s="436" t="s">
        <v>247</v>
      </c>
      <c r="F21" s="436" t="s">
        <v>343</v>
      </c>
      <c r="G21" s="436"/>
      <c r="H21" s="438">
        <v>0.35240337650022802</v>
      </c>
      <c r="I21" s="439">
        <v>0.73529411764705899</v>
      </c>
      <c r="J21" s="439">
        <v>0.25912012977957899</v>
      </c>
      <c r="K21" s="440">
        <v>44713</v>
      </c>
      <c r="L21" s="440">
        <v>45291</v>
      </c>
      <c r="M21" s="438">
        <v>215134</v>
      </c>
      <c r="N21" s="438">
        <v>159388.45000000001</v>
      </c>
      <c r="O21" s="436" t="s">
        <v>344</v>
      </c>
      <c r="P21" s="436" t="s">
        <v>201</v>
      </c>
      <c r="Q21" s="436" t="s">
        <v>298</v>
      </c>
      <c r="R21" s="436" t="s">
        <v>204</v>
      </c>
      <c r="S21" s="436" t="s">
        <v>205</v>
      </c>
      <c r="T21" s="436" t="s">
        <v>206</v>
      </c>
      <c r="U21" s="436"/>
    </row>
    <row r="22" spans="1:21" ht="15" customHeight="1">
      <c r="A22" s="436" t="s">
        <v>393</v>
      </c>
      <c r="B22" s="436" t="s">
        <v>412</v>
      </c>
      <c r="C22" s="437" t="s">
        <v>369</v>
      </c>
      <c r="D22" s="436" t="s">
        <v>195</v>
      </c>
      <c r="E22" s="436" t="s">
        <v>232</v>
      </c>
      <c r="F22" s="436" t="s">
        <v>370</v>
      </c>
      <c r="G22" s="436"/>
      <c r="H22" s="438">
        <v>0.39620691001386998</v>
      </c>
      <c r="I22" s="439">
        <v>0.409266409266409</v>
      </c>
      <c r="J22" s="439">
        <v>0.16215417938791599</v>
      </c>
      <c r="K22" s="440">
        <v>45032</v>
      </c>
      <c r="L22" s="440">
        <v>45291</v>
      </c>
      <c r="M22" s="438">
        <v>232223</v>
      </c>
      <c r="N22" s="438">
        <v>194567.07</v>
      </c>
      <c r="O22" s="436" t="s">
        <v>359</v>
      </c>
      <c r="P22" s="436" t="s">
        <v>201</v>
      </c>
      <c r="Q22" s="436" t="s">
        <v>413</v>
      </c>
      <c r="R22" s="436" t="s">
        <v>204</v>
      </c>
      <c r="S22" s="436" t="s">
        <v>205</v>
      </c>
      <c r="T22" s="436" t="s">
        <v>206</v>
      </c>
      <c r="U22" s="436"/>
    </row>
    <row r="23" spans="1:21" ht="15" customHeight="1">
      <c r="A23" s="436" t="s">
        <v>393</v>
      </c>
      <c r="B23" s="436" t="s">
        <v>407</v>
      </c>
      <c r="C23" s="437" t="s">
        <v>308</v>
      </c>
      <c r="D23" s="436" t="s">
        <v>231</v>
      </c>
      <c r="E23" s="436" t="s">
        <v>232</v>
      </c>
      <c r="F23" s="436" t="s">
        <v>309</v>
      </c>
      <c r="G23" s="436"/>
      <c r="H23" s="438">
        <v>0.51514522454001999</v>
      </c>
      <c r="I23" s="439">
        <v>0.86527929901423895</v>
      </c>
      <c r="J23" s="439">
        <v>0.44574449878052103</v>
      </c>
      <c r="K23" s="440">
        <v>44348</v>
      </c>
      <c r="L23" s="440">
        <v>45261</v>
      </c>
      <c r="M23" s="438">
        <v>405501</v>
      </c>
      <c r="N23" s="438">
        <v>224751.16</v>
      </c>
      <c r="O23" s="436" t="s">
        <v>260</v>
      </c>
      <c r="P23" s="436" t="s">
        <v>201</v>
      </c>
      <c r="Q23" s="436" t="s">
        <v>310</v>
      </c>
      <c r="R23" s="436" t="s">
        <v>204</v>
      </c>
      <c r="S23" s="436" t="s">
        <v>205</v>
      </c>
      <c r="T23" s="436" t="s">
        <v>206</v>
      </c>
      <c r="U23" s="436"/>
    </row>
    <row r="24" spans="1:21" ht="15" hidden="1" customHeight="1">
      <c r="A24" s="436" t="s">
        <v>393</v>
      </c>
      <c r="B24" s="436" t="s">
        <v>354</v>
      </c>
      <c r="C24" s="437" t="s">
        <v>354</v>
      </c>
      <c r="D24" s="436" t="s">
        <v>231</v>
      </c>
      <c r="E24" s="436" t="s">
        <v>232</v>
      </c>
      <c r="F24" s="436" t="s">
        <v>355</v>
      </c>
      <c r="G24" s="436"/>
      <c r="H24" s="438">
        <v>0.55167631681936302</v>
      </c>
      <c r="I24" s="439">
        <v>1</v>
      </c>
      <c r="J24" s="439">
        <v>0.55167631681936302</v>
      </c>
      <c r="K24" s="440">
        <v>44774</v>
      </c>
      <c r="L24" s="440">
        <v>44985</v>
      </c>
      <c r="M24" s="438">
        <v>99653</v>
      </c>
      <c r="N24" s="438">
        <v>44676.800000000003</v>
      </c>
      <c r="O24" s="436" t="s">
        <v>226</v>
      </c>
      <c r="P24" s="436" t="s">
        <v>201</v>
      </c>
      <c r="Q24" s="436" t="s">
        <v>202</v>
      </c>
      <c r="R24" s="436" t="s">
        <v>204</v>
      </c>
      <c r="S24" s="436" t="s">
        <v>236</v>
      </c>
      <c r="T24" s="436" t="s">
        <v>206</v>
      </c>
      <c r="U24" s="436"/>
    </row>
    <row r="25" spans="1:21" ht="15" customHeight="1">
      <c r="A25" s="436" t="s">
        <v>393</v>
      </c>
      <c r="B25" s="436" t="s">
        <v>330</v>
      </c>
      <c r="C25" s="437" t="s">
        <v>414</v>
      </c>
      <c r="D25" s="436" t="s">
        <v>231</v>
      </c>
      <c r="E25" s="436" t="s">
        <v>247</v>
      </c>
      <c r="F25" s="436" t="s">
        <v>331</v>
      </c>
      <c r="G25" s="436"/>
      <c r="H25" s="438">
        <v>0.57127776440885303</v>
      </c>
      <c r="I25" s="439">
        <v>0.77696526508226704</v>
      </c>
      <c r="J25" s="439">
        <v>0.44386297965952898</v>
      </c>
      <c r="K25" s="440">
        <v>44713</v>
      </c>
      <c r="L25" s="440">
        <v>45260</v>
      </c>
      <c r="M25" s="438">
        <v>175463</v>
      </c>
      <c r="N25" s="438">
        <v>97581.47</v>
      </c>
      <c r="O25" s="436" t="s">
        <v>332</v>
      </c>
      <c r="P25" s="436" t="s">
        <v>201</v>
      </c>
      <c r="Q25" s="436" t="s">
        <v>298</v>
      </c>
      <c r="R25" s="436" t="s">
        <v>204</v>
      </c>
      <c r="S25" s="436" t="s">
        <v>236</v>
      </c>
      <c r="T25" s="436" t="s">
        <v>206</v>
      </c>
      <c r="U25" s="436"/>
    </row>
    <row r="26" spans="1:21" ht="15" hidden="1" customHeight="1">
      <c r="A26" s="436" t="s">
        <v>393</v>
      </c>
      <c r="B26" s="436" t="s">
        <v>407</v>
      </c>
      <c r="C26" s="437" t="s">
        <v>289</v>
      </c>
      <c r="D26" s="436" t="s">
        <v>231</v>
      </c>
      <c r="E26" s="436" t="s">
        <v>247</v>
      </c>
      <c r="F26" s="436" t="s">
        <v>290</v>
      </c>
      <c r="G26" s="436" t="s">
        <v>291</v>
      </c>
      <c r="H26" s="438">
        <v>0.63609214660527302</v>
      </c>
      <c r="I26" s="439">
        <v>1</v>
      </c>
      <c r="J26" s="439">
        <v>0.63609214660527302</v>
      </c>
      <c r="K26" s="440">
        <v>44277</v>
      </c>
      <c r="L26" s="440">
        <v>44620</v>
      </c>
      <c r="M26" s="438">
        <v>248886</v>
      </c>
      <c r="N26" s="438">
        <v>90571.57</v>
      </c>
      <c r="O26" s="436" t="s">
        <v>263</v>
      </c>
      <c r="P26" s="436" t="s">
        <v>201</v>
      </c>
      <c r="Q26" s="436" t="s">
        <v>293</v>
      </c>
      <c r="R26" s="436" t="s">
        <v>204</v>
      </c>
      <c r="S26" s="436" t="s">
        <v>205</v>
      </c>
      <c r="T26" s="436" t="s">
        <v>206</v>
      </c>
      <c r="U26" s="436"/>
    </row>
    <row r="27" spans="1:21" ht="15" customHeight="1">
      <c r="A27" s="436" t="s">
        <v>393</v>
      </c>
      <c r="B27" s="436" t="s">
        <v>333</v>
      </c>
      <c r="C27" s="437" t="s">
        <v>415</v>
      </c>
      <c r="D27" s="436" t="s">
        <v>231</v>
      </c>
      <c r="E27" s="436" t="s">
        <v>247</v>
      </c>
      <c r="F27" s="436" t="s">
        <v>334</v>
      </c>
      <c r="G27" s="436"/>
      <c r="H27" s="438">
        <v>0.69432818555150699</v>
      </c>
      <c r="I27" s="439">
        <v>0.93201754385964897</v>
      </c>
      <c r="J27" s="439">
        <v>0.64712605013024205</v>
      </c>
      <c r="K27" s="440">
        <v>44682</v>
      </c>
      <c r="L27" s="440">
        <v>45138</v>
      </c>
      <c r="M27" s="438">
        <v>173907</v>
      </c>
      <c r="N27" s="438">
        <v>61367.25</v>
      </c>
      <c r="O27" s="436" t="s">
        <v>256</v>
      </c>
      <c r="P27" s="436" t="s">
        <v>201</v>
      </c>
      <c r="Q27" s="436" t="s">
        <v>310</v>
      </c>
      <c r="R27" s="436" t="s">
        <v>204</v>
      </c>
      <c r="S27" s="436" t="s">
        <v>236</v>
      </c>
      <c r="T27" s="436" t="s">
        <v>206</v>
      </c>
      <c r="U27" s="436"/>
    </row>
    <row r="28" spans="1:21" ht="15" hidden="1" customHeight="1">
      <c r="A28" s="436" t="s">
        <v>393</v>
      </c>
      <c r="B28" s="436" t="s">
        <v>407</v>
      </c>
      <c r="C28" s="437" t="s">
        <v>305</v>
      </c>
      <c r="D28" s="436" t="s">
        <v>231</v>
      </c>
      <c r="E28" s="436" t="s">
        <v>247</v>
      </c>
      <c r="F28" s="436" t="s">
        <v>306</v>
      </c>
      <c r="G28" s="436"/>
      <c r="H28" s="438">
        <v>0.73463755057726599</v>
      </c>
      <c r="I28" s="439">
        <v>1</v>
      </c>
      <c r="J28" s="439">
        <v>0.73463755057726599</v>
      </c>
      <c r="K28" s="440">
        <v>44348</v>
      </c>
      <c r="L28" s="440">
        <v>44895</v>
      </c>
      <c r="M28" s="438">
        <v>178687</v>
      </c>
      <c r="N28" s="438">
        <v>47416.82</v>
      </c>
      <c r="O28" s="436" t="s">
        <v>260</v>
      </c>
      <c r="P28" s="436" t="s">
        <v>201</v>
      </c>
      <c r="Q28" s="436" t="s">
        <v>307</v>
      </c>
      <c r="R28" s="436" t="s">
        <v>204</v>
      </c>
      <c r="S28" s="436" t="s">
        <v>205</v>
      </c>
      <c r="T28" s="436" t="s">
        <v>206</v>
      </c>
      <c r="U28" s="436"/>
    </row>
    <row r="29" spans="1:21" ht="15" hidden="1" customHeight="1">
      <c r="A29" s="436" t="s">
        <v>393</v>
      </c>
      <c r="B29" s="436" t="s">
        <v>407</v>
      </c>
      <c r="C29" s="437" t="s">
        <v>261</v>
      </c>
      <c r="D29" s="436" t="s">
        <v>195</v>
      </c>
      <c r="E29" s="436" t="s">
        <v>232</v>
      </c>
      <c r="F29" s="436" t="s">
        <v>262</v>
      </c>
      <c r="G29" s="436"/>
      <c r="H29" s="438">
        <v>0.79929658397094105</v>
      </c>
      <c r="I29" s="439">
        <v>1</v>
      </c>
      <c r="J29" s="439">
        <v>0.79929658397094105</v>
      </c>
      <c r="K29" s="440">
        <v>43891</v>
      </c>
      <c r="L29" s="440">
        <v>44592</v>
      </c>
      <c r="M29" s="438">
        <v>258780</v>
      </c>
      <c r="N29" s="438">
        <v>51938.03</v>
      </c>
      <c r="O29" s="436" t="s">
        <v>263</v>
      </c>
      <c r="P29" s="436" t="s">
        <v>201</v>
      </c>
      <c r="Q29" s="436" t="s">
        <v>264</v>
      </c>
      <c r="R29" s="436" t="s">
        <v>204</v>
      </c>
      <c r="S29" s="436" t="s">
        <v>205</v>
      </c>
      <c r="T29" s="436" t="s">
        <v>206</v>
      </c>
      <c r="U29" s="436"/>
    </row>
    <row r="30" spans="1:21" ht="15" customHeight="1">
      <c r="A30" s="436" t="s">
        <v>393</v>
      </c>
      <c r="B30" s="436" t="s">
        <v>348</v>
      </c>
      <c r="C30" s="437" t="s">
        <v>348</v>
      </c>
      <c r="D30" s="436" t="s">
        <v>223</v>
      </c>
      <c r="E30" s="436" t="s">
        <v>247</v>
      </c>
      <c r="F30" s="436" t="s">
        <v>349</v>
      </c>
      <c r="G30" s="436"/>
      <c r="H30" s="438">
        <v>0.80506502846341499</v>
      </c>
      <c r="I30" s="439">
        <v>0.73529411764705899</v>
      </c>
      <c r="J30" s="439">
        <v>0.59195957975251101</v>
      </c>
      <c r="K30" s="440">
        <v>44713</v>
      </c>
      <c r="L30" s="440">
        <v>45291</v>
      </c>
      <c r="M30" s="438">
        <v>90994</v>
      </c>
      <c r="N30" s="438">
        <v>37129.230000000003</v>
      </c>
      <c r="O30" s="436" t="s">
        <v>350</v>
      </c>
      <c r="P30" s="436" t="s">
        <v>201</v>
      </c>
      <c r="Q30" s="436" t="s">
        <v>351</v>
      </c>
      <c r="R30" s="436" t="s">
        <v>204</v>
      </c>
      <c r="S30" s="436" t="s">
        <v>205</v>
      </c>
      <c r="T30" s="436" t="s">
        <v>206</v>
      </c>
      <c r="U30" s="436"/>
    </row>
    <row r="31" spans="1:21" ht="15" hidden="1" customHeight="1">
      <c r="A31" s="436" t="s">
        <v>393</v>
      </c>
      <c r="B31" s="436" t="s">
        <v>407</v>
      </c>
      <c r="C31" s="437" t="s">
        <v>274</v>
      </c>
      <c r="D31" s="436" t="s">
        <v>231</v>
      </c>
      <c r="E31" s="436" t="s">
        <v>247</v>
      </c>
      <c r="F31" s="436" t="s">
        <v>275</v>
      </c>
      <c r="G31" s="436"/>
      <c r="H31" s="438">
        <v>0.81214240343607302</v>
      </c>
      <c r="I31" s="439">
        <v>1</v>
      </c>
      <c r="J31" s="439">
        <v>0.81214240343607302</v>
      </c>
      <c r="K31" s="440">
        <v>44242</v>
      </c>
      <c r="L31" s="440">
        <v>45077</v>
      </c>
      <c r="M31" s="438">
        <v>165305</v>
      </c>
      <c r="N31" s="438">
        <v>31053.8</v>
      </c>
      <c r="O31" s="436" t="s">
        <v>276</v>
      </c>
      <c r="P31" s="436" t="s">
        <v>201</v>
      </c>
      <c r="Q31" s="436" t="s">
        <v>202</v>
      </c>
      <c r="R31" s="436" t="s">
        <v>204</v>
      </c>
      <c r="S31" s="436" t="s">
        <v>205</v>
      </c>
      <c r="T31" s="436" t="s">
        <v>206</v>
      </c>
      <c r="U31" s="436"/>
    </row>
    <row r="32" spans="1:21" ht="15" customHeight="1">
      <c r="A32" s="436" t="s">
        <v>393</v>
      </c>
      <c r="B32" s="436" t="s">
        <v>335</v>
      </c>
      <c r="C32" s="437" t="s">
        <v>335</v>
      </c>
      <c r="D32" s="436" t="s">
        <v>231</v>
      </c>
      <c r="E32" s="436" t="s">
        <v>336</v>
      </c>
      <c r="F32" s="436" t="s">
        <v>337</v>
      </c>
      <c r="G32" s="436" t="s">
        <v>338</v>
      </c>
      <c r="H32" s="438">
        <v>0.83174163324873096</v>
      </c>
      <c r="I32" s="439">
        <v>0.68166089965397902</v>
      </c>
      <c r="J32" s="439">
        <v>0.56696575000000005</v>
      </c>
      <c r="K32" s="440">
        <v>44713</v>
      </c>
      <c r="L32" s="440">
        <v>45291</v>
      </c>
      <c r="M32" s="438">
        <v>40000</v>
      </c>
      <c r="N32" s="438">
        <v>17321.37</v>
      </c>
      <c r="O32" s="436" t="s">
        <v>339</v>
      </c>
      <c r="P32" s="436" t="s">
        <v>201</v>
      </c>
      <c r="Q32" s="436" t="s">
        <v>341</v>
      </c>
      <c r="R32" s="436" t="s">
        <v>204</v>
      </c>
      <c r="S32" s="436" t="s">
        <v>236</v>
      </c>
      <c r="T32" s="436" t="s">
        <v>206</v>
      </c>
      <c r="U32" s="436"/>
    </row>
    <row r="33" spans="1:21" ht="15" hidden="1" customHeight="1">
      <c r="A33" s="436" t="s">
        <v>393</v>
      </c>
      <c r="B33" s="436" t="s">
        <v>294</v>
      </c>
      <c r="C33" s="437" t="s">
        <v>294</v>
      </c>
      <c r="D33" s="436" t="s">
        <v>231</v>
      </c>
      <c r="E33" s="436" t="s">
        <v>416</v>
      </c>
      <c r="F33" s="436" t="s">
        <v>296</v>
      </c>
      <c r="G33" s="436" t="s">
        <v>297</v>
      </c>
      <c r="H33" s="438">
        <v>0.67997262859839602</v>
      </c>
      <c r="I33" s="439">
        <v>0.96385542168674698</v>
      </c>
      <c r="J33" s="439">
        <v>0.65539530467315199</v>
      </c>
      <c r="K33" s="440">
        <v>44277</v>
      </c>
      <c r="L33" s="440">
        <v>45107</v>
      </c>
      <c r="M33" s="438">
        <v>175877</v>
      </c>
      <c r="N33" s="438">
        <v>60608.04</v>
      </c>
      <c r="O33" s="436" t="s">
        <v>263</v>
      </c>
      <c r="P33" s="436" t="s">
        <v>201</v>
      </c>
      <c r="Q33" s="436" t="s">
        <v>298</v>
      </c>
      <c r="R33" s="436" t="s">
        <v>204</v>
      </c>
      <c r="S33" s="436" t="s">
        <v>205</v>
      </c>
      <c r="T33" s="436" t="s">
        <v>206</v>
      </c>
      <c r="U33" s="436"/>
    </row>
    <row r="34" spans="1:21" ht="15" hidden="1" customHeight="1">
      <c r="A34" s="436" t="s">
        <v>393</v>
      </c>
      <c r="B34" s="436" t="s">
        <v>407</v>
      </c>
      <c r="C34" s="437" t="s">
        <v>302</v>
      </c>
      <c r="D34" s="436" t="s">
        <v>231</v>
      </c>
      <c r="E34" s="436" t="s">
        <v>247</v>
      </c>
      <c r="F34" s="436" t="s">
        <v>303</v>
      </c>
      <c r="G34" s="436"/>
      <c r="H34" s="438">
        <v>0.88207719298245602</v>
      </c>
      <c r="I34" s="439">
        <v>1</v>
      </c>
      <c r="J34" s="439">
        <v>0.88207719298245602</v>
      </c>
      <c r="K34" s="440">
        <v>44332</v>
      </c>
      <c r="L34" s="440">
        <v>44895</v>
      </c>
      <c r="M34" s="438">
        <v>200925</v>
      </c>
      <c r="N34" s="438">
        <v>23693.64</v>
      </c>
      <c r="O34" s="436" t="s">
        <v>199</v>
      </c>
      <c r="P34" s="436" t="s">
        <v>201</v>
      </c>
      <c r="Q34" s="436" t="s">
        <v>304</v>
      </c>
      <c r="R34" s="436" t="s">
        <v>204</v>
      </c>
      <c r="S34" s="436" t="s">
        <v>205</v>
      </c>
      <c r="T34" s="436" t="s">
        <v>206</v>
      </c>
      <c r="U34" s="436"/>
    </row>
    <row r="35" spans="1:21" ht="15" hidden="1" customHeight="1">
      <c r="A35" s="436" t="s">
        <v>393</v>
      </c>
      <c r="B35" s="436" t="s">
        <v>407</v>
      </c>
      <c r="C35" s="437" t="s">
        <v>241</v>
      </c>
      <c r="D35" s="436" t="s">
        <v>231</v>
      </c>
      <c r="E35" s="436" t="s">
        <v>242</v>
      </c>
      <c r="F35" s="436" t="s">
        <v>243</v>
      </c>
      <c r="G35" s="436" t="s">
        <v>206</v>
      </c>
      <c r="H35" s="438">
        <v>0.88256098619671797</v>
      </c>
      <c r="I35" s="439">
        <v>1</v>
      </c>
      <c r="J35" s="439">
        <v>0.88256098619671797</v>
      </c>
      <c r="K35" s="440">
        <v>43282</v>
      </c>
      <c r="L35" s="440">
        <v>44530</v>
      </c>
      <c r="M35" s="438">
        <v>115190</v>
      </c>
      <c r="N35" s="438">
        <v>13527.8</v>
      </c>
      <c r="O35" s="436" t="s">
        <v>199</v>
      </c>
      <c r="P35" s="436" t="s">
        <v>201</v>
      </c>
      <c r="Q35" s="436" t="s">
        <v>228</v>
      </c>
      <c r="R35" s="436" t="s">
        <v>204</v>
      </c>
      <c r="S35" s="436" t="s">
        <v>205</v>
      </c>
      <c r="T35" s="436" t="s">
        <v>206</v>
      </c>
      <c r="U35" s="436"/>
    </row>
    <row r="36" spans="1:21" ht="15" hidden="1" customHeight="1">
      <c r="A36" s="436" t="s">
        <v>393</v>
      </c>
      <c r="B36" s="436" t="s">
        <v>407</v>
      </c>
      <c r="C36" s="437" t="s">
        <v>272</v>
      </c>
      <c r="D36" s="436" t="s">
        <v>231</v>
      </c>
      <c r="E36" s="436" t="s">
        <v>247</v>
      </c>
      <c r="F36" s="436" t="s">
        <v>273</v>
      </c>
      <c r="G36" s="436"/>
      <c r="H36" s="438">
        <v>0.89658916610037898</v>
      </c>
      <c r="I36" s="439">
        <v>1</v>
      </c>
      <c r="J36" s="439">
        <v>0.89658916610037898</v>
      </c>
      <c r="K36" s="440">
        <v>44197</v>
      </c>
      <c r="L36" s="440">
        <v>44804</v>
      </c>
      <c r="M36" s="438">
        <v>20602</v>
      </c>
      <c r="N36" s="438">
        <v>2130.4699999999998</v>
      </c>
      <c r="O36" s="436" t="s">
        <v>234</v>
      </c>
      <c r="P36" s="436" t="s">
        <v>201</v>
      </c>
      <c r="Q36" s="436" t="s">
        <v>202</v>
      </c>
      <c r="R36" s="436" t="s">
        <v>204</v>
      </c>
      <c r="S36" s="436" t="s">
        <v>205</v>
      </c>
      <c r="T36" s="436" t="s">
        <v>206</v>
      </c>
      <c r="U36" s="436"/>
    </row>
    <row r="37" spans="1:21" ht="15" hidden="1" customHeight="1">
      <c r="A37" s="436" t="s">
        <v>393</v>
      </c>
      <c r="B37" s="436" t="s">
        <v>407</v>
      </c>
      <c r="C37" s="437" t="s">
        <v>268</v>
      </c>
      <c r="D37" s="436" t="s">
        <v>195</v>
      </c>
      <c r="E37" s="436" t="s">
        <v>232</v>
      </c>
      <c r="F37" s="436" t="s">
        <v>269</v>
      </c>
      <c r="G37" s="436"/>
      <c r="H37" s="438">
        <v>0.90603592622782203</v>
      </c>
      <c r="I37" s="439">
        <v>1</v>
      </c>
      <c r="J37" s="439">
        <v>0.90603592622782203</v>
      </c>
      <c r="K37" s="440">
        <v>44136</v>
      </c>
      <c r="L37" s="440">
        <v>44941</v>
      </c>
      <c r="M37" s="438">
        <v>131269</v>
      </c>
      <c r="N37" s="438">
        <v>12334.57</v>
      </c>
      <c r="O37" s="436" t="s">
        <v>260</v>
      </c>
      <c r="P37" s="436" t="s">
        <v>201</v>
      </c>
      <c r="Q37" s="436" t="s">
        <v>202</v>
      </c>
      <c r="R37" s="436" t="s">
        <v>204</v>
      </c>
      <c r="S37" s="436" t="s">
        <v>205</v>
      </c>
      <c r="T37" s="436" t="s">
        <v>206</v>
      </c>
      <c r="U37" s="436"/>
    </row>
    <row r="38" spans="1:21" ht="15" hidden="1" customHeight="1">
      <c r="A38" s="436" t="s">
        <v>393</v>
      </c>
      <c r="B38" s="436" t="s">
        <v>407</v>
      </c>
      <c r="C38" s="437" t="s">
        <v>237</v>
      </c>
      <c r="D38" s="436" t="s">
        <v>195</v>
      </c>
      <c r="E38" s="436" t="s">
        <v>232</v>
      </c>
      <c r="F38" s="436" t="s">
        <v>238</v>
      </c>
      <c r="G38" s="436"/>
      <c r="H38" s="438">
        <v>0.91562901663878904</v>
      </c>
      <c r="I38" s="439">
        <v>1</v>
      </c>
      <c r="J38" s="439">
        <v>0.91562901663878904</v>
      </c>
      <c r="K38" s="440">
        <v>43221</v>
      </c>
      <c r="L38" s="440">
        <v>44651</v>
      </c>
      <c r="M38" s="438">
        <v>215821</v>
      </c>
      <c r="N38" s="438">
        <v>18209.03</v>
      </c>
      <c r="O38" s="436" t="s">
        <v>239</v>
      </c>
      <c r="P38" s="436" t="s">
        <v>201</v>
      </c>
      <c r="Q38" s="436" t="s">
        <v>202</v>
      </c>
      <c r="R38" s="436" t="s">
        <v>204</v>
      </c>
      <c r="S38" s="436" t="s">
        <v>236</v>
      </c>
      <c r="T38" s="436" t="s">
        <v>206</v>
      </c>
      <c r="U38" s="436"/>
    </row>
    <row r="39" spans="1:21" ht="15" customHeight="1">
      <c r="A39" s="436" t="s">
        <v>393</v>
      </c>
      <c r="B39" s="436" t="s">
        <v>407</v>
      </c>
      <c r="C39" s="437" t="s">
        <v>311</v>
      </c>
      <c r="D39" s="436" t="s">
        <v>223</v>
      </c>
      <c r="E39" s="436" t="s">
        <v>312</v>
      </c>
      <c r="F39" s="436" t="s">
        <v>313</v>
      </c>
      <c r="G39" s="436" t="s">
        <v>314</v>
      </c>
      <c r="H39" s="438">
        <v>0.93982388008185502</v>
      </c>
      <c r="I39" s="439">
        <v>0.82021151586369001</v>
      </c>
      <c r="J39" s="439">
        <v>0.77085436932683304</v>
      </c>
      <c r="K39" s="440">
        <v>44440</v>
      </c>
      <c r="L39" s="440">
        <v>45291</v>
      </c>
      <c r="M39" s="438">
        <v>442654</v>
      </c>
      <c r="N39" s="438">
        <v>101432.23</v>
      </c>
      <c r="O39" s="436" t="s">
        <v>199</v>
      </c>
      <c r="P39" s="436" t="s">
        <v>201</v>
      </c>
      <c r="Q39" s="436" t="s">
        <v>315</v>
      </c>
      <c r="R39" s="436" t="s">
        <v>204</v>
      </c>
      <c r="S39" s="436" t="s">
        <v>205</v>
      </c>
      <c r="T39" s="436" t="s">
        <v>206</v>
      </c>
      <c r="U39" s="436"/>
    </row>
    <row r="40" spans="1:21" ht="15" hidden="1" customHeight="1">
      <c r="A40" s="436" t="s">
        <v>393</v>
      </c>
      <c r="B40" s="436" t="s">
        <v>407</v>
      </c>
      <c r="C40" s="437" t="s">
        <v>246</v>
      </c>
      <c r="D40" s="436" t="s">
        <v>231</v>
      </c>
      <c r="E40" s="436" t="s">
        <v>247</v>
      </c>
      <c r="F40" s="436" t="s">
        <v>248</v>
      </c>
      <c r="G40" s="436"/>
      <c r="H40" s="438">
        <v>0.94603247209075902</v>
      </c>
      <c r="I40" s="439">
        <v>1</v>
      </c>
      <c r="J40" s="439">
        <v>0.94603247209075902</v>
      </c>
      <c r="K40" s="440">
        <v>43662</v>
      </c>
      <c r="L40" s="440">
        <v>44439</v>
      </c>
      <c r="M40" s="438">
        <v>88322</v>
      </c>
      <c r="N40" s="438">
        <v>4766.5200000000004</v>
      </c>
      <c r="O40" s="436" t="s">
        <v>249</v>
      </c>
      <c r="P40" s="436" t="s">
        <v>201</v>
      </c>
      <c r="Q40" s="436" t="s">
        <v>251</v>
      </c>
      <c r="R40" s="436" t="s">
        <v>204</v>
      </c>
      <c r="S40" s="436" t="s">
        <v>205</v>
      </c>
      <c r="T40" s="436" t="s">
        <v>206</v>
      </c>
      <c r="U40" s="436"/>
    </row>
    <row r="41" spans="1:21" ht="15" hidden="1" customHeight="1">
      <c r="A41" s="436" t="s">
        <v>393</v>
      </c>
      <c r="B41" s="436" t="s">
        <v>407</v>
      </c>
      <c r="C41" s="437" t="s">
        <v>316</v>
      </c>
      <c r="D41" s="436" t="s">
        <v>231</v>
      </c>
      <c r="E41" s="436" t="s">
        <v>317</v>
      </c>
      <c r="F41" s="436" t="s">
        <v>318</v>
      </c>
      <c r="G41" s="436" t="s">
        <v>319</v>
      </c>
      <c r="H41" s="438">
        <v>0.98228957740857104</v>
      </c>
      <c r="I41" s="439">
        <v>1</v>
      </c>
      <c r="J41" s="439">
        <v>0.98228957740857104</v>
      </c>
      <c r="K41" s="440">
        <v>44485</v>
      </c>
      <c r="L41" s="440">
        <v>44666</v>
      </c>
      <c r="M41" s="438">
        <v>20043</v>
      </c>
      <c r="N41" s="438">
        <v>354.97000000000099</v>
      </c>
      <c r="O41" s="436" t="s">
        <v>239</v>
      </c>
      <c r="P41" s="436" t="s">
        <v>201</v>
      </c>
      <c r="Q41" s="436" t="s">
        <v>228</v>
      </c>
      <c r="R41" s="436" t="s">
        <v>204</v>
      </c>
      <c r="S41" s="436" t="s">
        <v>205</v>
      </c>
      <c r="T41" s="436" t="s">
        <v>206</v>
      </c>
      <c r="U41" s="436"/>
    </row>
    <row r="42" spans="1:21" ht="15" hidden="1" customHeight="1">
      <c r="A42" s="436" t="s">
        <v>393</v>
      </c>
      <c r="B42" s="436" t="s">
        <v>407</v>
      </c>
      <c r="C42" s="437" t="s">
        <v>270</v>
      </c>
      <c r="D42" s="436" t="s">
        <v>195</v>
      </c>
      <c r="E42" s="436" t="s">
        <v>247</v>
      </c>
      <c r="F42" s="436" t="s">
        <v>271</v>
      </c>
      <c r="G42" s="436"/>
      <c r="H42" s="438">
        <v>0.983364357087954</v>
      </c>
      <c r="I42" s="439">
        <v>1</v>
      </c>
      <c r="J42" s="439">
        <v>0.983364357087954</v>
      </c>
      <c r="K42" s="440">
        <v>44075</v>
      </c>
      <c r="L42" s="440">
        <v>44561</v>
      </c>
      <c r="M42" s="438">
        <v>227675</v>
      </c>
      <c r="N42" s="438">
        <v>3787.51999999999</v>
      </c>
      <c r="O42" s="436" t="s">
        <v>239</v>
      </c>
      <c r="P42" s="436" t="s">
        <v>201</v>
      </c>
      <c r="Q42" s="436" t="s">
        <v>202</v>
      </c>
      <c r="R42" s="436" t="s">
        <v>204</v>
      </c>
      <c r="S42" s="436" t="s">
        <v>205</v>
      </c>
      <c r="T42" s="436" t="s">
        <v>206</v>
      </c>
      <c r="U42" s="436"/>
    </row>
    <row r="43" spans="1:21" ht="15" hidden="1" customHeight="1">
      <c r="A43" s="436" t="s">
        <v>393</v>
      </c>
      <c r="B43" s="436" t="s">
        <v>407</v>
      </c>
      <c r="C43" s="437" t="s">
        <v>265</v>
      </c>
      <c r="D43" s="436" t="s">
        <v>195</v>
      </c>
      <c r="E43" s="436" t="s">
        <v>232</v>
      </c>
      <c r="F43" s="436" t="s">
        <v>266</v>
      </c>
      <c r="G43" s="436"/>
      <c r="H43" s="438">
        <v>0.98725471139030496</v>
      </c>
      <c r="I43" s="439">
        <v>1</v>
      </c>
      <c r="J43" s="439">
        <v>0.98725471139030496</v>
      </c>
      <c r="K43" s="440">
        <v>44105</v>
      </c>
      <c r="L43" s="440">
        <v>45107</v>
      </c>
      <c r="M43" s="438">
        <v>253110</v>
      </c>
      <c r="N43" s="438">
        <v>3225.95999999999</v>
      </c>
      <c r="O43" s="436" t="s">
        <v>256</v>
      </c>
      <c r="P43" s="436" t="s">
        <v>201</v>
      </c>
      <c r="Q43" s="436" t="s">
        <v>267</v>
      </c>
      <c r="R43" s="436" t="s">
        <v>204</v>
      </c>
      <c r="S43" s="436" t="s">
        <v>205</v>
      </c>
      <c r="T43" s="436" t="s">
        <v>206</v>
      </c>
      <c r="U43" s="436"/>
    </row>
    <row r="44" spans="1:21" ht="15" hidden="1" customHeight="1">
      <c r="A44" s="436" t="s">
        <v>393</v>
      </c>
      <c r="B44" s="436" t="s">
        <v>407</v>
      </c>
      <c r="C44" s="437" t="s">
        <v>258</v>
      </c>
      <c r="D44" s="436" t="s">
        <v>195</v>
      </c>
      <c r="E44" s="436" t="s">
        <v>232</v>
      </c>
      <c r="F44" s="436" t="s">
        <v>259</v>
      </c>
      <c r="G44" s="436"/>
      <c r="H44" s="438">
        <v>0.992481496617173</v>
      </c>
      <c r="I44" s="439">
        <v>1</v>
      </c>
      <c r="J44" s="439">
        <v>0.992481496617173</v>
      </c>
      <c r="K44" s="440">
        <v>43815</v>
      </c>
      <c r="L44" s="440">
        <v>44651</v>
      </c>
      <c r="M44" s="438">
        <v>176184</v>
      </c>
      <c r="N44" s="438">
        <v>1324.6400000000101</v>
      </c>
      <c r="O44" s="436" t="s">
        <v>260</v>
      </c>
      <c r="P44" s="436" t="s">
        <v>201</v>
      </c>
      <c r="Q44" s="436" t="s">
        <v>202</v>
      </c>
      <c r="R44" s="436" t="s">
        <v>204</v>
      </c>
      <c r="S44" s="436" t="s">
        <v>205</v>
      </c>
      <c r="T44" s="436" t="s">
        <v>206</v>
      </c>
      <c r="U44" s="436"/>
    </row>
    <row r="45" spans="1:21" ht="15" hidden="1" customHeight="1">
      <c r="A45" s="436" t="s">
        <v>393</v>
      </c>
      <c r="B45" s="436" t="s">
        <v>357</v>
      </c>
      <c r="C45" s="437" t="s">
        <v>357</v>
      </c>
      <c r="D45" s="436" t="s">
        <v>231</v>
      </c>
      <c r="E45" s="436" t="s">
        <v>242</v>
      </c>
      <c r="F45" s="436" t="s">
        <v>358</v>
      </c>
      <c r="G45" s="436"/>
      <c r="H45" s="438">
        <v>0.99540102827763499</v>
      </c>
      <c r="I45" s="439">
        <v>1</v>
      </c>
      <c r="J45" s="439">
        <v>0.99540102827763499</v>
      </c>
      <c r="K45" s="440">
        <v>44835</v>
      </c>
      <c r="L45" s="440">
        <v>44926</v>
      </c>
      <c r="M45" s="438">
        <v>3890</v>
      </c>
      <c r="N45" s="438">
        <v>17.889999999999901</v>
      </c>
      <c r="O45" s="436" t="s">
        <v>359</v>
      </c>
      <c r="P45" s="436" t="s">
        <v>201</v>
      </c>
      <c r="Q45" s="436" t="s">
        <v>202</v>
      </c>
      <c r="R45" s="436" t="s">
        <v>204</v>
      </c>
      <c r="S45" s="436" t="s">
        <v>205</v>
      </c>
      <c r="T45" s="436" t="s">
        <v>206</v>
      </c>
      <c r="U45" s="436"/>
    </row>
    <row r="46" spans="1:21" ht="15" hidden="1" customHeight="1">
      <c r="A46" s="436" t="s">
        <v>393</v>
      </c>
      <c r="B46" s="436" t="s">
        <v>407</v>
      </c>
      <c r="C46" s="437" t="s">
        <v>299</v>
      </c>
      <c r="D46" s="436" t="s">
        <v>231</v>
      </c>
      <c r="E46" s="436" t="s">
        <v>416</v>
      </c>
      <c r="F46" s="436" t="s">
        <v>300</v>
      </c>
      <c r="G46" s="436" t="s">
        <v>297</v>
      </c>
      <c r="H46" s="438">
        <v>0.92315745398680604</v>
      </c>
      <c r="I46" s="439">
        <v>1</v>
      </c>
      <c r="J46" s="439">
        <v>0.92315745398680604</v>
      </c>
      <c r="K46" s="440">
        <v>44277</v>
      </c>
      <c r="L46" s="440">
        <v>44804</v>
      </c>
      <c r="M46" s="438">
        <v>165985</v>
      </c>
      <c r="N46" s="438">
        <v>12754.71</v>
      </c>
      <c r="O46" s="436" t="s">
        <v>234</v>
      </c>
      <c r="P46" s="436" t="s">
        <v>201</v>
      </c>
      <c r="Q46" s="436" t="s">
        <v>301</v>
      </c>
      <c r="R46" s="436" t="s">
        <v>204</v>
      </c>
      <c r="S46" s="436" t="s">
        <v>205</v>
      </c>
      <c r="T46" s="436" t="s">
        <v>206</v>
      </c>
      <c r="U46" s="436"/>
    </row>
    <row r="47" spans="1:21" ht="15" hidden="1" customHeight="1">
      <c r="A47" s="436" t="s">
        <v>393</v>
      </c>
      <c r="B47" s="436" t="s">
        <v>407</v>
      </c>
      <c r="C47" s="437" t="s">
        <v>254</v>
      </c>
      <c r="D47" s="436" t="s">
        <v>195</v>
      </c>
      <c r="E47" s="436" t="s">
        <v>232</v>
      </c>
      <c r="F47" s="436" t="s">
        <v>255</v>
      </c>
      <c r="G47" s="436"/>
      <c r="H47" s="438">
        <v>0.99803994565579301</v>
      </c>
      <c r="I47" s="439">
        <v>1</v>
      </c>
      <c r="J47" s="439">
        <v>0.99803994565579301</v>
      </c>
      <c r="K47" s="440">
        <v>43815</v>
      </c>
      <c r="L47" s="440">
        <v>44592</v>
      </c>
      <c r="M47" s="438">
        <v>150154</v>
      </c>
      <c r="N47" s="438">
        <v>294.30999999999801</v>
      </c>
      <c r="O47" s="436" t="s">
        <v>256</v>
      </c>
      <c r="P47" s="436" t="s">
        <v>201</v>
      </c>
      <c r="Q47" s="436" t="s">
        <v>202</v>
      </c>
      <c r="R47" s="436" t="s">
        <v>204</v>
      </c>
      <c r="S47" s="436" t="s">
        <v>205</v>
      </c>
      <c r="T47" s="436" t="s">
        <v>206</v>
      </c>
      <c r="U47" s="436"/>
    </row>
    <row r="48" spans="1:21" ht="15" hidden="1" customHeight="1">
      <c r="A48" s="436" t="s">
        <v>393</v>
      </c>
      <c r="B48" s="436" t="s">
        <v>407</v>
      </c>
      <c r="C48" s="437" t="s">
        <v>244</v>
      </c>
      <c r="D48" s="436" t="s">
        <v>195</v>
      </c>
      <c r="E48" s="436" t="s">
        <v>232</v>
      </c>
      <c r="F48" s="436" t="s">
        <v>245</v>
      </c>
      <c r="G48" s="436"/>
      <c r="H48" s="438">
        <v>0.99846874744446001</v>
      </c>
      <c r="I48" s="439">
        <v>1</v>
      </c>
      <c r="J48" s="439">
        <v>0.99846874744446001</v>
      </c>
      <c r="K48" s="440">
        <v>43525</v>
      </c>
      <c r="L48" s="440">
        <v>44957</v>
      </c>
      <c r="M48" s="438">
        <v>183425</v>
      </c>
      <c r="N48" s="438">
        <v>280.869999999995</v>
      </c>
      <c r="O48" s="436" t="s">
        <v>234</v>
      </c>
      <c r="P48" s="436" t="s">
        <v>201</v>
      </c>
      <c r="Q48" s="436" t="s">
        <v>202</v>
      </c>
      <c r="R48" s="436" t="s">
        <v>204</v>
      </c>
      <c r="S48" s="436" t="s">
        <v>236</v>
      </c>
      <c r="T48" s="436" t="s">
        <v>206</v>
      </c>
      <c r="U48" s="436"/>
    </row>
    <row r="49" spans="1:21" ht="15" hidden="1" customHeight="1">
      <c r="A49" s="436" t="s">
        <v>393</v>
      </c>
      <c r="B49" s="436" t="s">
        <v>407</v>
      </c>
      <c r="C49" s="437" t="s">
        <v>287</v>
      </c>
      <c r="D49" s="436" t="s">
        <v>231</v>
      </c>
      <c r="E49" s="436" t="s">
        <v>247</v>
      </c>
      <c r="F49" s="436" t="s">
        <v>288</v>
      </c>
      <c r="G49" s="436"/>
      <c r="H49" s="438">
        <v>0.99978538461538502</v>
      </c>
      <c r="I49" s="439">
        <v>1</v>
      </c>
      <c r="J49" s="439">
        <v>0.99978538461538502</v>
      </c>
      <c r="K49" s="440">
        <v>44271</v>
      </c>
      <c r="L49" s="440">
        <v>44926</v>
      </c>
      <c r="M49" s="438">
        <v>65000</v>
      </c>
      <c r="N49" s="438">
        <v>13.9499999999971</v>
      </c>
      <c r="O49" s="436" t="s">
        <v>234</v>
      </c>
      <c r="P49" s="436" t="s">
        <v>201</v>
      </c>
      <c r="Q49" s="436" t="s">
        <v>281</v>
      </c>
      <c r="R49" s="436" t="s">
        <v>204</v>
      </c>
      <c r="S49" s="436" t="s">
        <v>205</v>
      </c>
      <c r="T49" s="436" t="s">
        <v>206</v>
      </c>
      <c r="U49" s="436"/>
    </row>
    <row r="50" spans="1:21" ht="15" hidden="1" customHeight="1">
      <c r="A50" s="436" t="s">
        <v>393</v>
      </c>
      <c r="B50" s="436" t="s">
        <v>407</v>
      </c>
      <c r="C50" s="437" t="s">
        <v>278</v>
      </c>
      <c r="D50" s="436" t="s">
        <v>231</v>
      </c>
      <c r="E50" s="436" t="s">
        <v>232</v>
      </c>
      <c r="F50" s="436" t="s">
        <v>279</v>
      </c>
      <c r="G50" s="436"/>
      <c r="H50" s="438">
        <v>0.99979635688294299</v>
      </c>
      <c r="I50" s="439">
        <v>1</v>
      </c>
      <c r="J50" s="439">
        <v>0.99979635688294299</v>
      </c>
      <c r="K50" s="440">
        <v>44242</v>
      </c>
      <c r="L50" s="440">
        <v>45107</v>
      </c>
      <c r="M50" s="438">
        <v>92613</v>
      </c>
      <c r="N50" s="438">
        <v>18.8600000000006</v>
      </c>
      <c r="O50" s="436" t="s">
        <v>226</v>
      </c>
      <c r="P50" s="436" t="s">
        <v>201</v>
      </c>
      <c r="Q50" s="436" t="s">
        <v>281</v>
      </c>
      <c r="R50" s="436" t="s">
        <v>204</v>
      </c>
      <c r="S50" s="436" t="s">
        <v>205</v>
      </c>
      <c r="T50" s="436" t="s">
        <v>206</v>
      </c>
      <c r="U50" s="436"/>
    </row>
    <row r="51" spans="1:21" ht="15" hidden="1" customHeight="1">
      <c r="A51" s="436" t="s">
        <v>393</v>
      </c>
      <c r="B51" s="436" t="s">
        <v>407</v>
      </c>
      <c r="C51" s="437" t="s">
        <v>282</v>
      </c>
      <c r="D51" s="436" t="s">
        <v>195</v>
      </c>
      <c r="E51" s="436" t="s">
        <v>247</v>
      </c>
      <c r="F51" s="436" t="s">
        <v>283</v>
      </c>
      <c r="G51" s="436"/>
      <c r="H51" s="438">
        <v>0.99999988412380203</v>
      </c>
      <c r="I51" s="439">
        <v>1</v>
      </c>
      <c r="J51" s="439">
        <v>0.99999988412380203</v>
      </c>
      <c r="K51" s="440">
        <v>44242</v>
      </c>
      <c r="L51" s="440">
        <v>44972</v>
      </c>
      <c r="M51" s="438">
        <v>86299</v>
      </c>
      <c r="N51" s="438">
        <v>9.9999999947613105E-3</v>
      </c>
      <c r="O51" s="436" t="s">
        <v>263</v>
      </c>
      <c r="P51" s="436" t="s">
        <v>201</v>
      </c>
      <c r="Q51" s="436" t="s">
        <v>284</v>
      </c>
      <c r="R51" s="436" t="s">
        <v>204</v>
      </c>
      <c r="S51" s="436" t="s">
        <v>205</v>
      </c>
      <c r="T51" s="436" t="s">
        <v>206</v>
      </c>
      <c r="U51" s="436"/>
    </row>
    <row r="52" spans="1:21" ht="15" hidden="1" customHeight="1">
      <c r="A52" s="436" t="s">
        <v>393</v>
      </c>
      <c r="B52" s="436" t="s">
        <v>407</v>
      </c>
      <c r="C52" s="437" t="s">
        <v>230</v>
      </c>
      <c r="D52" s="436" t="s">
        <v>195</v>
      </c>
      <c r="E52" s="436" t="s">
        <v>232</v>
      </c>
      <c r="F52" s="436" t="s">
        <v>233</v>
      </c>
      <c r="G52" s="436"/>
      <c r="H52" s="438">
        <v>1</v>
      </c>
      <c r="I52" s="439">
        <v>1</v>
      </c>
      <c r="J52" s="439">
        <v>1</v>
      </c>
      <c r="K52" s="440">
        <v>43132</v>
      </c>
      <c r="L52" s="440">
        <v>45046</v>
      </c>
      <c r="M52" s="438">
        <v>199945</v>
      </c>
      <c r="N52" s="438">
        <v>0</v>
      </c>
      <c r="O52" s="436" t="s">
        <v>234</v>
      </c>
      <c r="P52" s="436" t="s">
        <v>201</v>
      </c>
      <c r="Q52" s="436" t="s">
        <v>202</v>
      </c>
      <c r="R52" s="436" t="s">
        <v>204</v>
      </c>
      <c r="S52" s="436" t="s">
        <v>236</v>
      </c>
      <c r="T52" s="436" t="s">
        <v>206</v>
      </c>
      <c r="U52" s="436"/>
    </row>
    <row r="53" spans="1:21" ht="15" hidden="1" customHeight="1">
      <c r="A53" s="436" t="s">
        <v>393</v>
      </c>
      <c r="B53" s="436" t="s">
        <v>407</v>
      </c>
      <c r="C53" s="437" t="s">
        <v>252</v>
      </c>
      <c r="D53" s="436" t="s">
        <v>195</v>
      </c>
      <c r="E53" s="436" t="s">
        <v>232</v>
      </c>
      <c r="F53" s="436" t="s">
        <v>253</v>
      </c>
      <c r="G53" s="436"/>
      <c r="H53" s="438">
        <v>1.03582305249257</v>
      </c>
      <c r="I53" s="439">
        <v>0.95753424657534203</v>
      </c>
      <c r="J53" s="439">
        <v>0.99183604615384602</v>
      </c>
      <c r="K53" s="440">
        <v>43678</v>
      </c>
      <c r="L53" s="440">
        <v>44408</v>
      </c>
      <c r="M53" s="438">
        <v>65000</v>
      </c>
      <c r="N53" s="438">
        <v>530.65699999999902</v>
      </c>
      <c r="O53" s="436" t="s">
        <v>234</v>
      </c>
      <c r="P53" s="436" t="s">
        <v>201</v>
      </c>
      <c r="Q53" s="436" t="s">
        <v>202</v>
      </c>
      <c r="R53" s="436" t="s">
        <v>204</v>
      </c>
      <c r="S53" s="436" t="s">
        <v>205</v>
      </c>
      <c r="T53" s="436" t="s">
        <v>206</v>
      </c>
      <c r="U53" s="436"/>
    </row>
    <row r="54" spans="1:21" ht="15" hidden="1" customHeight="1">
      <c r="A54" s="436" t="s">
        <v>393</v>
      </c>
      <c r="B54" s="436" t="s">
        <v>407</v>
      </c>
      <c r="C54" s="437" t="s">
        <v>285</v>
      </c>
      <c r="D54" s="436" t="s">
        <v>231</v>
      </c>
      <c r="E54" s="436" t="s">
        <v>247</v>
      </c>
      <c r="F54" s="436" t="s">
        <v>286</v>
      </c>
      <c r="G54" s="436"/>
      <c r="H54" s="438">
        <v>1.03908639120879</v>
      </c>
      <c r="I54" s="439">
        <v>0.96042216358839005</v>
      </c>
      <c r="J54" s="439">
        <v>0.9979616</v>
      </c>
      <c r="K54" s="440">
        <v>44228</v>
      </c>
      <c r="L54" s="440">
        <v>44607</v>
      </c>
      <c r="M54" s="438">
        <v>50000</v>
      </c>
      <c r="N54" s="438">
        <v>101.919999999998</v>
      </c>
      <c r="O54" s="436" t="s">
        <v>239</v>
      </c>
      <c r="P54" s="436" t="s">
        <v>201</v>
      </c>
      <c r="Q54" s="436" t="s">
        <v>202</v>
      </c>
      <c r="R54" s="436" t="s">
        <v>204</v>
      </c>
      <c r="S54" s="436" t="s">
        <v>205</v>
      </c>
      <c r="T54" s="436" t="s">
        <v>206</v>
      </c>
      <c r="U54" s="436"/>
    </row>
    <row r="55" spans="1:21" ht="15" customHeight="1">
      <c r="A55" s="436" t="s">
        <v>400</v>
      </c>
      <c r="B55" s="436" t="s">
        <v>417</v>
      </c>
      <c r="C55" s="437" t="s">
        <v>418</v>
      </c>
      <c r="D55" s="436" t="s">
        <v>195</v>
      </c>
      <c r="E55" s="436" t="s">
        <v>232</v>
      </c>
      <c r="F55" s="436" t="s">
        <v>347</v>
      </c>
      <c r="G55" s="436"/>
      <c r="H55" s="438">
        <v>1.0430207769447299</v>
      </c>
      <c r="I55" s="439">
        <v>0.66423357664233595</v>
      </c>
      <c r="J55" s="439">
        <v>0.69280942118226596</v>
      </c>
      <c r="K55" s="440">
        <v>44743</v>
      </c>
      <c r="L55" s="440">
        <v>45291</v>
      </c>
      <c r="M55" s="438">
        <v>19488</v>
      </c>
      <c r="N55" s="438">
        <v>4854.82</v>
      </c>
      <c r="O55" s="436" t="s">
        <v>199</v>
      </c>
      <c r="P55" s="436" t="s">
        <v>201</v>
      </c>
      <c r="Q55" s="436" t="s">
        <v>202</v>
      </c>
      <c r="R55" s="436" t="s">
        <v>204</v>
      </c>
      <c r="S55" s="436" t="s">
        <v>205</v>
      </c>
      <c r="T55" s="436" t="s">
        <v>206</v>
      </c>
      <c r="U55" s="436"/>
    </row>
    <row r="56" spans="1:21" ht="15" hidden="1" customHeight="1">
      <c r="A56" s="436" t="s">
        <v>393</v>
      </c>
      <c r="B56" s="436" t="s">
        <v>407</v>
      </c>
      <c r="C56" s="437" t="s">
        <v>320</v>
      </c>
      <c r="D56" s="436" t="s">
        <v>231</v>
      </c>
      <c r="E56" s="436" t="s">
        <v>321</v>
      </c>
      <c r="F56" s="436" t="s">
        <v>322</v>
      </c>
      <c r="G56" s="436" t="s">
        <v>323</v>
      </c>
      <c r="H56" s="438">
        <v>1.12602221551325</v>
      </c>
      <c r="I56" s="439">
        <v>0.888073394495413</v>
      </c>
      <c r="J56" s="439">
        <v>0.99999037120809497</v>
      </c>
      <c r="K56" s="440">
        <v>44562</v>
      </c>
      <c r="L56" s="440">
        <v>45107</v>
      </c>
      <c r="M56" s="438">
        <v>220173</v>
      </c>
      <c r="N56" s="438">
        <v>2.1199999999953398</v>
      </c>
      <c r="O56" s="436" t="s">
        <v>324</v>
      </c>
      <c r="P56" s="436" t="s">
        <v>201</v>
      </c>
      <c r="Q56" s="436" t="s">
        <v>202</v>
      </c>
      <c r="R56" s="436" t="s">
        <v>204</v>
      </c>
      <c r="S56" s="436" t="s">
        <v>205</v>
      </c>
      <c r="T56" s="436" t="s">
        <v>206</v>
      </c>
      <c r="U56" s="436"/>
    </row>
    <row r="57" spans="1:21" ht="15" customHeight="1">
      <c r="A57" s="436" t="s">
        <v>393</v>
      </c>
      <c r="B57" s="436" t="s">
        <v>285</v>
      </c>
      <c r="C57" s="437" t="s">
        <v>419</v>
      </c>
      <c r="D57" s="436" t="s">
        <v>231</v>
      </c>
      <c r="E57" s="436" t="s">
        <v>247</v>
      </c>
      <c r="F57" s="436" t="s">
        <v>328</v>
      </c>
      <c r="G57" s="436"/>
      <c r="H57" s="438">
        <v>1.21640877393665</v>
      </c>
      <c r="I57" s="439">
        <v>0.69786535303776698</v>
      </c>
      <c r="J57" s="439">
        <v>0.84888953846153803</v>
      </c>
      <c r="K57" s="440">
        <v>44682</v>
      </c>
      <c r="L57" s="440">
        <v>45291</v>
      </c>
      <c r="M57" s="438">
        <v>65000</v>
      </c>
      <c r="N57" s="438">
        <v>9822.18</v>
      </c>
      <c r="O57" s="436" t="s">
        <v>199</v>
      </c>
      <c r="P57" s="436" t="s">
        <v>201</v>
      </c>
      <c r="Q57" s="436" t="s">
        <v>329</v>
      </c>
      <c r="R57" s="436" t="s">
        <v>204</v>
      </c>
      <c r="S57" s="436" t="s">
        <v>236</v>
      </c>
      <c r="T57" s="436" t="s">
        <v>206</v>
      </c>
      <c r="U57" s="436"/>
    </row>
    <row r="58" spans="1:21" ht="15" customHeight="1">
      <c r="A58" s="436" t="s">
        <v>393</v>
      </c>
      <c r="B58" s="436" t="s">
        <v>420</v>
      </c>
      <c r="C58" s="437" t="s">
        <v>325</v>
      </c>
      <c r="D58" s="436" t="s">
        <v>231</v>
      </c>
      <c r="E58" s="436" t="s">
        <v>247</v>
      </c>
      <c r="F58" s="436" t="s">
        <v>326</v>
      </c>
      <c r="G58" s="436"/>
      <c r="H58" s="438">
        <v>1.2756655651764699</v>
      </c>
      <c r="I58" s="439">
        <v>0.69786535303776698</v>
      </c>
      <c r="J58" s="439">
        <v>0.8902428</v>
      </c>
      <c r="K58" s="440">
        <v>44682</v>
      </c>
      <c r="L58" s="440">
        <v>45291</v>
      </c>
      <c r="M58" s="438">
        <v>50000</v>
      </c>
      <c r="N58" s="438">
        <v>5487.86</v>
      </c>
      <c r="O58" s="436" t="s">
        <v>359</v>
      </c>
      <c r="P58" s="436" t="s">
        <v>201</v>
      </c>
      <c r="Q58" s="436" t="s">
        <v>202</v>
      </c>
      <c r="R58" s="436" t="s">
        <v>204</v>
      </c>
      <c r="S58" s="436" t="s">
        <v>236</v>
      </c>
      <c r="T58" s="436" t="s">
        <v>206</v>
      </c>
      <c r="U58" s="436"/>
    </row>
  </sheetData>
  <mergeCells count="2">
    <mergeCell ref="L1:M1"/>
    <mergeCell ref="L2:M2"/>
  </mergeCells>
  <conditionalFormatting sqref="H5:H58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5D8BC-1B0F-42A5-AD67-693231CB1A0F}">
  <sheetPr>
    <tabColor rgb="FFFF0000"/>
  </sheetPr>
  <dimension ref="A1:S69"/>
  <sheetViews>
    <sheetView zoomScale="85" zoomScaleNormal="85" workbookViewId="0">
      <pane xSplit="2" ySplit="3" topLeftCell="C16" activePane="bottomRight" state="frozen"/>
      <selection pane="bottomRight" activeCell="V16" sqref="V16"/>
      <selection pane="bottomLeft" activeCell="A5" sqref="A5"/>
      <selection pane="topRight" activeCell="C1" sqref="C1"/>
    </sheetView>
  </sheetViews>
  <sheetFormatPr defaultColWidth="9.140625" defaultRowHeight="14.45"/>
  <cols>
    <col min="1" max="1" width="3.42578125" style="39" customWidth="1"/>
    <col min="2" max="2" width="26.5703125" customWidth="1"/>
    <col min="3" max="3" width="22.5703125" customWidth="1"/>
    <col min="4" max="4" width="21.42578125" customWidth="1"/>
    <col min="5" max="5" width="15.5703125" customWidth="1"/>
    <col min="6" max="6" width="28.140625" customWidth="1"/>
    <col min="7" max="7" width="12.28515625" customWidth="1"/>
    <col min="8" max="8" width="10.140625" customWidth="1"/>
    <col min="9" max="9" width="8.5703125" style="2" customWidth="1"/>
    <col min="10" max="10" width="12" style="176" customWidth="1"/>
    <col min="11" max="11" width="5.5703125" style="2" customWidth="1"/>
    <col min="12" max="12" width="12" style="176" bestFit="1" customWidth="1"/>
    <col min="13" max="13" width="5.5703125" style="2" customWidth="1"/>
    <col min="14" max="14" width="12" style="176" bestFit="1" customWidth="1"/>
    <col min="15" max="15" width="5.5703125" style="2" customWidth="1"/>
    <col min="16" max="16" width="9.85546875" style="176" customWidth="1"/>
    <col min="17" max="17" width="5.5703125" style="2" customWidth="1"/>
    <col min="18" max="18" width="12" style="176" bestFit="1" customWidth="1"/>
    <col min="19" max="19" width="5.5703125" style="2" customWidth="1"/>
    <col min="20" max="20" width="14.28515625" bestFit="1" customWidth="1"/>
  </cols>
  <sheetData>
    <row r="1" spans="1:19" s="33" customFormat="1" ht="15.6">
      <c r="A1" s="168" t="s">
        <v>421</v>
      </c>
      <c r="C1" s="33" t="s">
        <v>1</v>
      </c>
      <c r="E1" s="106" t="s">
        <v>422</v>
      </c>
      <c r="F1" s="167" t="s">
        <v>423</v>
      </c>
      <c r="G1" s="339"/>
      <c r="H1" s="339"/>
      <c r="I1" s="34"/>
      <c r="J1" s="169" t="s">
        <v>4</v>
      </c>
      <c r="K1" s="90"/>
      <c r="L1" s="178"/>
      <c r="M1" s="91"/>
      <c r="N1" s="179"/>
      <c r="O1" s="290" t="s">
        <v>5</v>
      </c>
      <c r="P1" s="291" t="s">
        <v>6</v>
      </c>
      <c r="Q1" s="292" t="s">
        <v>7</v>
      </c>
      <c r="R1" s="180" t="s">
        <v>8</v>
      </c>
      <c r="S1" s="94"/>
    </row>
    <row r="3" spans="1:19" s="110" customFormat="1" ht="13.9">
      <c r="A3" s="342" t="s">
        <v>17</v>
      </c>
      <c r="B3" s="343" t="s">
        <v>18</v>
      </c>
      <c r="C3" s="343" t="s">
        <v>19</v>
      </c>
      <c r="D3" s="343" t="s">
        <v>20</v>
      </c>
      <c r="E3" s="343" t="s">
        <v>21</v>
      </c>
      <c r="F3" s="344" t="s">
        <v>22</v>
      </c>
      <c r="G3" s="345" t="s">
        <v>424</v>
      </c>
      <c r="H3" s="345" t="s">
        <v>425</v>
      </c>
      <c r="I3" s="346" t="s">
        <v>426</v>
      </c>
      <c r="J3" s="347">
        <v>2023</v>
      </c>
      <c r="K3" s="348" t="s">
        <v>25</v>
      </c>
      <c r="L3" s="349">
        <v>2024</v>
      </c>
      <c r="M3" s="348" t="s">
        <v>25</v>
      </c>
      <c r="N3" s="349">
        <v>2025</v>
      </c>
      <c r="O3" s="348" t="s">
        <v>25</v>
      </c>
      <c r="P3" s="349">
        <v>2026</v>
      </c>
      <c r="Q3" s="348" t="s">
        <v>25</v>
      </c>
      <c r="R3" s="349">
        <v>2027</v>
      </c>
      <c r="S3" s="348" t="s">
        <v>25</v>
      </c>
    </row>
    <row r="4" spans="1:19">
      <c r="A4" s="41">
        <v>1</v>
      </c>
      <c r="B4" s="17" t="s">
        <v>427</v>
      </c>
      <c r="C4" s="17" t="s">
        <v>428</v>
      </c>
      <c r="D4" s="17" t="s">
        <v>429</v>
      </c>
      <c r="E4" s="17" t="s">
        <v>29</v>
      </c>
      <c r="F4" t="s">
        <v>430</v>
      </c>
      <c r="G4" s="412">
        <f>SUM(J4:S4)</f>
        <v>130</v>
      </c>
      <c r="H4" s="340">
        <f>COUNTIF(J4:S4,"y")*65</f>
        <v>130</v>
      </c>
      <c r="I4" s="36" t="s">
        <v>431</v>
      </c>
      <c r="J4" s="170">
        <v>65</v>
      </c>
      <c r="K4" s="74" t="s">
        <v>31</v>
      </c>
      <c r="L4" s="170">
        <v>65</v>
      </c>
      <c r="M4" s="74" t="s">
        <v>31</v>
      </c>
      <c r="N4" s="170"/>
      <c r="O4" s="74"/>
      <c r="P4" s="170"/>
      <c r="Q4" s="74"/>
      <c r="R4" s="170"/>
      <c r="S4" s="74"/>
    </row>
    <row r="5" spans="1:19">
      <c r="A5" s="42">
        <v>2</v>
      </c>
      <c r="B5" s="19" t="s">
        <v>432</v>
      </c>
      <c r="C5" s="19" t="s">
        <v>433</v>
      </c>
      <c r="D5" s="19" t="s">
        <v>34</v>
      </c>
      <c r="E5" s="19" t="s">
        <v>35</v>
      </c>
      <c r="F5" s="20" t="s">
        <v>36</v>
      </c>
      <c r="G5" s="340">
        <f t="shared" ref="G5:G33" si="0">SUM(J5:S5)</f>
        <v>130</v>
      </c>
      <c r="H5" s="340">
        <f t="shared" ref="H5:H33" si="1">COUNTIF(J5:S5,"y")*65</f>
        <v>65</v>
      </c>
      <c r="I5" s="37" t="s">
        <v>431</v>
      </c>
      <c r="J5" s="171">
        <v>65</v>
      </c>
      <c r="K5" s="75" t="s">
        <v>31</v>
      </c>
      <c r="L5" s="171">
        <v>65</v>
      </c>
      <c r="M5" s="75"/>
      <c r="N5" s="171"/>
      <c r="O5" s="75"/>
      <c r="P5" s="171"/>
      <c r="Q5" s="75"/>
      <c r="R5" s="171"/>
      <c r="S5" s="75"/>
    </row>
    <row r="6" spans="1:19">
      <c r="A6" s="42">
        <v>3</v>
      </c>
      <c r="B6" s="19" t="s">
        <v>434</v>
      </c>
      <c r="C6" s="19" t="s">
        <v>39</v>
      </c>
      <c r="D6" s="19" t="s">
        <v>40</v>
      </c>
      <c r="E6" s="19" t="s">
        <v>41</v>
      </c>
      <c r="F6" s="20" t="s">
        <v>42</v>
      </c>
      <c r="G6" s="340">
        <f t="shared" si="0"/>
        <v>130</v>
      </c>
      <c r="H6" s="340">
        <f t="shared" si="1"/>
        <v>65</v>
      </c>
      <c r="I6" s="37" t="s">
        <v>431</v>
      </c>
      <c r="J6" s="171">
        <v>65</v>
      </c>
      <c r="K6" s="76" t="s">
        <v>31</v>
      </c>
      <c r="L6" s="171">
        <v>65</v>
      </c>
      <c r="M6" s="78"/>
      <c r="N6" s="171"/>
      <c r="O6" s="78"/>
      <c r="P6" s="171"/>
      <c r="Q6" s="78"/>
      <c r="R6" s="171"/>
      <c r="S6" s="78"/>
    </row>
    <row r="7" spans="1:19">
      <c r="A7" s="42">
        <v>4</v>
      </c>
      <c r="B7" s="19" t="s">
        <v>435</v>
      </c>
      <c r="C7" s="19" t="s">
        <v>436</v>
      </c>
      <c r="D7" s="19" t="s">
        <v>45</v>
      </c>
      <c r="E7" s="19" t="s">
        <v>46</v>
      </c>
      <c r="F7" s="20" t="s">
        <v>47</v>
      </c>
      <c r="G7" s="340">
        <f t="shared" si="0"/>
        <v>145</v>
      </c>
      <c r="H7" s="340">
        <f t="shared" si="1"/>
        <v>65</v>
      </c>
      <c r="I7" s="37" t="s">
        <v>431</v>
      </c>
      <c r="J7" s="172">
        <v>15</v>
      </c>
      <c r="K7" s="75" t="s">
        <v>31</v>
      </c>
      <c r="L7" s="172">
        <v>65</v>
      </c>
      <c r="M7" s="75"/>
      <c r="N7" s="172">
        <v>65</v>
      </c>
      <c r="O7" s="75"/>
      <c r="P7" s="172"/>
      <c r="Q7" s="75"/>
      <c r="R7" s="172"/>
      <c r="S7" s="75"/>
    </row>
    <row r="8" spans="1:19">
      <c r="A8" s="42">
        <v>5</v>
      </c>
      <c r="B8" s="19" t="s">
        <v>437</v>
      </c>
      <c r="C8" s="19" t="s">
        <v>49</v>
      </c>
      <c r="D8" s="19" t="s">
        <v>50</v>
      </c>
      <c r="E8" s="19" t="s">
        <v>51</v>
      </c>
      <c r="F8" s="20" t="s">
        <v>52</v>
      </c>
      <c r="G8" s="340">
        <f t="shared" si="0"/>
        <v>195</v>
      </c>
      <c r="H8" s="340">
        <f t="shared" si="1"/>
        <v>65</v>
      </c>
      <c r="I8" s="37" t="s">
        <v>431</v>
      </c>
      <c r="J8" s="172">
        <v>65</v>
      </c>
      <c r="K8" s="75" t="s">
        <v>31</v>
      </c>
      <c r="L8" s="172">
        <v>65</v>
      </c>
      <c r="M8" s="75"/>
      <c r="N8" s="172">
        <v>65</v>
      </c>
      <c r="O8" s="75"/>
      <c r="P8" s="172"/>
      <c r="Q8" s="75"/>
      <c r="R8" s="172"/>
      <c r="S8" s="75"/>
    </row>
    <row r="9" spans="1:19">
      <c r="A9" s="42">
        <v>6</v>
      </c>
      <c r="B9" s="19" t="s">
        <v>438</v>
      </c>
      <c r="C9" s="19" t="s">
        <v>439</v>
      </c>
      <c r="D9" s="19" t="s">
        <v>440</v>
      </c>
      <c r="E9" s="19" t="s">
        <v>441</v>
      </c>
      <c r="F9" s="20" t="s">
        <v>442</v>
      </c>
      <c r="G9" s="340">
        <f t="shared" si="0"/>
        <v>130</v>
      </c>
      <c r="H9" s="340">
        <f t="shared" si="1"/>
        <v>130</v>
      </c>
      <c r="I9" s="37" t="s">
        <v>431</v>
      </c>
      <c r="J9" s="172">
        <v>65</v>
      </c>
      <c r="K9" s="75" t="s">
        <v>31</v>
      </c>
      <c r="L9" s="172">
        <v>65</v>
      </c>
      <c r="M9" s="75" t="s">
        <v>31</v>
      </c>
      <c r="N9" s="172"/>
      <c r="O9" s="75"/>
      <c r="P9" s="172"/>
      <c r="Q9" s="75"/>
      <c r="R9" s="172"/>
      <c r="S9" s="75"/>
    </row>
    <row r="10" spans="1:19">
      <c r="A10" s="42">
        <v>7</v>
      </c>
      <c r="B10" s="19" t="s">
        <v>443</v>
      </c>
      <c r="C10" s="19" t="s">
        <v>58</v>
      </c>
      <c r="D10" s="19" t="s">
        <v>59</v>
      </c>
      <c r="E10" s="19" t="s">
        <v>60</v>
      </c>
      <c r="F10" s="20" t="s">
        <v>61</v>
      </c>
      <c r="G10" s="340">
        <f t="shared" si="0"/>
        <v>195</v>
      </c>
      <c r="H10" s="340">
        <f t="shared" si="1"/>
        <v>65</v>
      </c>
      <c r="I10" s="37" t="s">
        <v>431</v>
      </c>
      <c r="J10" s="172">
        <v>65</v>
      </c>
      <c r="K10" s="75" t="s">
        <v>31</v>
      </c>
      <c r="L10" s="172">
        <v>65</v>
      </c>
      <c r="M10" s="75"/>
      <c r="N10" s="172">
        <v>65</v>
      </c>
      <c r="O10" s="75"/>
      <c r="P10" s="172"/>
      <c r="Q10" s="75"/>
      <c r="R10" s="172"/>
      <c r="S10" s="75"/>
    </row>
    <row r="11" spans="1:19">
      <c r="A11" s="42">
        <v>8</v>
      </c>
      <c r="B11" s="19" t="s">
        <v>444</v>
      </c>
      <c r="C11" s="19" t="s">
        <v>63</v>
      </c>
      <c r="D11" s="19" t="s">
        <v>64</v>
      </c>
      <c r="E11" s="19" t="s">
        <v>65</v>
      </c>
      <c r="F11" s="20" t="s">
        <v>66</v>
      </c>
      <c r="G11" s="340">
        <f t="shared" si="0"/>
        <v>325</v>
      </c>
      <c r="H11" s="340">
        <f t="shared" si="1"/>
        <v>65</v>
      </c>
      <c r="I11" s="37" t="s">
        <v>431</v>
      </c>
      <c r="J11" s="172">
        <v>65</v>
      </c>
      <c r="K11" s="75" t="s">
        <v>31</v>
      </c>
      <c r="L11" s="172">
        <v>65</v>
      </c>
      <c r="M11" s="75"/>
      <c r="N11" s="172">
        <v>65</v>
      </c>
      <c r="O11" s="75"/>
      <c r="P11" s="172">
        <v>65</v>
      </c>
      <c r="Q11" s="75"/>
      <c r="R11" s="172">
        <v>65</v>
      </c>
      <c r="S11" s="75"/>
    </row>
    <row r="12" spans="1:19">
      <c r="A12" s="42">
        <v>9</v>
      </c>
      <c r="B12" t="s">
        <v>445</v>
      </c>
      <c r="C12" s="19" t="s">
        <v>446</v>
      </c>
      <c r="D12" s="19" t="s">
        <v>69</v>
      </c>
      <c r="E12" s="19" t="s">
        <v>70</v>
      </c>
      <c r="F12" s="20" t="s">
        <v>71</v>
      </c>
      <c r="G12" s="340">
        <f t="shared" si="0"/>
        <v>325</v>
      </c>
      <c r="H12" s="340">
        <f t="shared" si="1"/>
        <v>65</v>
      </c>
      <c r="I12" s="37" t="s">
        <v>431</v>
      </c>
      <c r="J12" s="172">
        <v>65</v>
      </c>
      <c r="K12" s="75" t="s">
        <v>31</v>
      </c>
      <c r="L12" s="172">
        <v>65</v>
      </c>
      <c r="M12" s="75"/>
      <c r="N12" s="172">
        <v>65</v>
      </c>
      <c r="O12" s="75"/>
      <c r="P12" s="172">
        <v>65</v>
      </c>
      <c r="Q12" s="75"/>
      <c r="R12" s="172">
        <v>65</v>
      </c>
      <c r="S12" s="75"/>
    </row>
    <row r="13" spans="1:19">
      <c r="A13" s="42">
        <v>10</v>
      </c>
      <c r="B13" s="79" t="s">
        <v>447</v>
      </c>
      <c r="C13" s="19" t="s">
        <v>74</v>
      </c>
      <c r="D13" s="19" t="s">
        <v>448</v>
      </c>
      <c r="E13" s="19" t="s">
        <v>449</v>
      </c>
      <c r="F13" s="20" t="s">
        <v>450</v>
      </c>
      <c r="G13" s="340">
        <f t="shared" si="0"/>
        <v>325</v>
      </c>
      <c r="H13" s="340">
        <f t="shared" si="1"/>
        <v>65</v>
      </c>
      <c r="I13" s="37" t="s">
        <v>431</v>
      </c>
      <c r="J13" s="172">
        <v>65</v>
      </c>
      <c r="K13" s="75" t="s">
        <v>31</v>
      </c>
      <c r="L13" s="172">
        <v>65</v>
      </c>
      <c r="M13" s="75"/>
      <c r="N13" s="172">
        <v>65</v>
      </c>
      <c r="O13" s="75"/>
      <c r="P13" s="172">
        <v>65</v>
      </c>
      <c r="Q13" s="75"/>
      <c r="R13" s="172">
        <v>65</v>
      </c>
      <c r="S13" s="75"/>
    </row>
    <row r="14" spans="1:19">
      <c r="A14" s="42">
        <v>11</v>
      </c>
      <c r="B14" s="19" t="s">
        <v>451</v>
      </c>
      <c r="C14" s="19" t="s">
        <v>452</v>
      </c>
      <c r="D14" s="19" t="s">
        <v>80</v>
      </c>
      <c r="E14" s="19" t="s">
        <v>453</v>
      </c>
      <c r="F14" s="20" t="s">
        <v>81</v>
      </c>
      <c r="G14" s="340">
        <f t="shared" si="0"/>
        <v>325</v>
      </c>
      <c r="H14" s="340">
        <f t="shared" si="1"/>
        <v>65</v>
      </c>
      <c r="I14" s="37" t="s">
        <v>431</v>
      </c>
      <c r="J14" s="172">
        <v>65</v>
      </c>
      <c r="K14" s="75" t="s">
        <v>31</v>
      </c>
      <c r="L14" s="172">
        <v>65</v>
      </c>
      <c r="M14" s="75"/>
      <c r="N14" s="172">
        <v>65</v>
      </c>
      <c r="O14" s="75"/>
      <c r="P14" s="172">
        <v>65</v>
      </c>
      <c r="Q14" s="75"/>
      <c r="R14" s="172">
        <v>65</v>
      </c>
      <c r="S14" s="75"/>
    </row>
    <row r="15" spans="1:19">
      <c r="A15" s="42">
        <v>12</v>
      </c>
      <c r="B15" s="19" t="s">
        <v>454</v>
      </c>
      <c r="C15" s="19" t="s">
        <v>84</v>
      </c>
      <c r="D15" s="19" t="s">
        <v>85</v>
      </c>
      <c r="E15" s="19" t="s">
        <v>86</v>
      </c>
      <c r="F15" s="20" t="s">
        <v>87</v>
      </c>
      <c r="G15" s="340">
        <f t="shared" si="0"/>
        <v>325</v>
      </c>
      <c r="H15" s="340">
        <f t="shared" si="1"/>
        <v>65</v>
      </c>
      <c r="I15" s="37" t="s">
        <v>431</v>
      </c>
      <c r="J15" s="172">
        <v>65</v>
      </c>
      <c r="K15" s="75" t="s">
        <v>31</v>
      </c>
      <c r="L15" s="172">
        <v>65</v>
      </c>
      <c r="M15" s="75"/>
      <c r="N15" s="172">
        <v>65</v>
      </c>
      <c r="O15" s="75"/>
      <c r="P15" s="172">
        <v>65</v>
      </c>
      <c r="Q15" s="75"/>
      <c r="R15" s="172">
        <v>65</v>
      </c>
      <c r="S15" s="75"/>
    </row>
    <row r="16" spans="1:19">
      <c r="A16" s="42">
        <v>13</v>
      </c>
      <c r="B16" s="19" t="s">
        <v>455</v>
      </c>
      <c r="C16" s="19" t="s">
        <v>456</v>
      </c>
      <c r="D16" s="19" t="s">
        <v>90</v>
      </c>
      <c r="E16" s="19" t="s">
        <v>91</v>
      </c>
      <c r="F16" s="20" t="s">
        <v>92</v>
      </c>
      <c r="G16" s="340">
        <f t="shared" si="0"/>
        <v>325</v>
      </c>
      <c r="H16" s="340">
        <f t="shared" si="1"/>
        <v>65</v>
      </c>
      <c r="I16" s="37" t="s">
        <v>431</v>
      </c>
      <c r="J16" s="172">
        <v>65</v>
      </c>
      <c r="K16" s="75" t="s">
        <v>31</v>
      </c>
      <c r="L16" s="172">
        <v>65</v>
      </c>
      <c r="M16" s="75"/>
      <c r="N16" s="172">
        <v>65</v>
      </c>
      <c r="O16" s="75"/>
      <c r="P16" s="172">
        <v>65</v>
      </c>
      <c r="Q16" s="75"/>
      <c r="R16" s="172">
        <v>65</v>
      </c>
      <c r="S16" s="75"/>
    </row>
    <row r="17" spans="1:19">
      <c r="A17" s="42">
        <v>14</v>
      </c>
      <c r="B17" s="19" t="s">
        <v>457</v>
      </c>
      <c r="C17" s="19" t="s">
        <v>94</v>
      </c>
      <c r="D17" s="19" t="s">
        <v>95</v>
      </c>
      <c r="E17" s="19" t="s">
        <v>96</v>
      </c>
      <c r="F17" s="20" t="s">
        <v>97</v>
      </c>
      <c r="G17" s="340">
        <f t="shared" si="0"/>
        <v>195</v>
      </c>
      <c r="H17" s="340">
        <f t="shared" si="1"/>
        <v>65</v>
      </c>
      <c r="I17" s="37" t="s">
        <v>431</v>
      </c>
      <c r="J17" s="172">
        <v>65</v>
      </c>
      <c r="K17" s="75" t="s">
        <v>31</v>
      </c>
      <c r="L17" s="172">
        <v>65</v>
      </c>
      <c r="M17" s="75"/>
      <c r="N17" s="172">
        <v>65</v>
      </c>
      <c r="O17" s="75"/>
      <c r="P17" s="172"/>
      <c r="Q17" s="75"/>
      <c r="R17" s="172"/>
      <c r="S17" s="75"/>
    </row>
    <row r="18" spans="1:19">
      <c r="A18" s="42">
        <v>15</v>
      </c>
      <c r="B18" s="19" t="s">
        <v>458</v>
      </c>
      <c r="C18" s="19" t="s">
        <v>459</v>
      </c>
      <c r="D18" s="19" t="s">
        <v>460</v>
      </c>
      <c r="E18" s="19" t="s">
        <v>461</v>
      </c>
      <c r="F18" s="20" t="s">
        <v>462</v>
      </c>
      <c r="G18" s="340">
        <f t="shared" si="0"/>
        <v>195</v>
      </c>
      <c r="H18" s="340">
        <f t="shared" si="1"/>
        <v>65</v>
      </c>
      <c r="I18" s="37" t="s">
        <v>431</v>
      </c>
      <c r="J18" s="172">
        <v>65</v>
      </c>
      <c r="K18" s="75" t="s">
        <v>31</v>
      </c>
      <c r="L18" s="172">
        <v>65</v>
      </c>
      <c r="M18" s="75"/>
      <c r="N18" s="172">
        <v>65</v>
      </c>
      <c r="O18" s="75"/>
      <c r="P18" s="172"/>
      <c r="Q18" s="75"/>
      <c r="R18" s="172"/>
      <c r="S18" s="75"/>
    </row>
    <row r="19" spans="1:19">
      <c r="A19" s="205">
        <v>16</v>
      </c>
      <c r="B19" s="206" t="s">
        <v>463</v>
      </c>
      <c r="C19" s="206" t="s">
        <v>104</v>
      </c>
      <c r="D19" s="206" t="s">
        <v>105</v>
      </c>
      <c r="E19" s="206"/>
      <c r="F19" s="207" t="s">
        <v>106</v>
      </c>
      <c r="G19" s="341">
        <f t="shared" si="0"/>
        <v>0</v>
      </c>
      <c r="H19" s="341">
        <f t="shared" si="1"/>
        <v>0</v>
      </c>
      <c r="I19" s="37" t="s">
        <v>464</v>
      </c>
      <c r="J19" s="212"/>
      <c r="K19" s="213"/>
      <c r="L19" s="212"/>
      <c r="M19" s="213"/>
      <c r="N19" s="212"/>
      <c r="O19" s="213"/>
      <c r="P19" s="212"/>
      <c r="Q19" s="213"/>
      <c r="R19" s="212"/>
      <c r="S19" s="213"/>
    </row>
    <row r="20" spans="1:19">
      <c r="A20" s="42">
        <v>17</v>
      </c>
      <c r="B20" s="19" t="s">
        <v>465</v>
      </c>
      <c r="C20" s="19" t="s">
        <v>466</v>
      </c>
      <c r="D20" s="19" t="s">
        <v>109</v>
      </c>
      <c r="E20" s="19" t="s">
        <v>110</v>
      </c>
      <c r="F20" s="20" t="s">
        <v>111</v>
      </c>
      <c r="G20" s="340">
        <f t="shared" si="0"/>
        <v>325</v>
      </c>
      <c r="H20" s="340">
        <f t="shared" si="1"/>
        <v>65</v>
      </c>
      <c r="I20" s="37" t="s">
        <v>431</v>
      </c>
      <c r="J20" s="172">
        <v>65</v>
      </c>
      <c r="K20" s="75" t="s">
        <v>31</v>
      </c>
      <c r="L20" s="172">
        <v>65</v>
      </c>
      <c r="M20" s="75"/>
      <c r="N20" s="172">
        <v>65</v>
      </c>
      <c r="O20" s="75"/>
      <c r="P20" s="172">
        <v>65</v>
      </c>
      <c r="Q20" s="75"/>
      <c r="R20" s="172">
        <v>65</v>
      </c>
      <c r="S20" s="75"/>
    </row>
    <row r="21" spans="1:19">
      <c r="A21" s="42">
        <v>18</v>
      </c>
      <c r="B21" s="19" t="s">
        <v>467</v>
      </c>
      <c r="C21" s="19" t="s">
        <v>468</v>
      </c>
      <c r="D21" s="19" t="s">
        <v>469</v>
      </c>
      <c r="E21" s="19" t="s">
        <v>470</v>
      </c>
      <c r="F21" s="20" t="s">
        <v>471</v>
      </c>
      <c r="G21" s="340">
        <f t="shared" si="0"/>
        <v>130</v>
      </c>
      <c r="H21" s="340">
        <f t="shared" si="1"/>
        <v>65</v>
      </c>
      <c r="I21" s="37" t="s">
        <v>431</v>
      </c>
      <c r="J21" s="172">
        <v>65</v>
      </c>
      <c r="K21" s="75" t="s">
        <v>31</v>
      </c>
      <c r="L21" s="172">
        <v>65</v>
      </c>
      <c r="M21" s="75"/>
      <c r="N21" s="172"/>
      <c r="O21" s="75"/>
      <c r="P21" s="172"/>
      <c r="Q21" s="75"/>
      <c r="R21" s="172"/>
      <c r="S21" s="75"/>
    </row>
    <row r="22" spans="1:19">
      <c r="A22" s="42">
        <v>19</v>
      </c>
      <c r="B22" s="19" t="s">
        <v>472</v>
      </c>
      <c r="C22" s="19" t="s">
        <v>114</v>
      </c>
      <c r="D22" s="19" t="s">
        <v>115</v>
      </c>
      <c r="E22" s="19" t="s">
        <v>116</v>
      </c>
      <c r="F22" s="20" t="s">
        <v>117</v>
      </c>
      <c r="G22" s="340">
        <f t="shared" si="0"/>
        <v>325</v>
      </c>
      <c r="H22" s="340">
        <f t="shared" si="1"/>
        <v>65</v>
      </c>
      <c r="I22" s="37" t="s">
        <v>431</v>
      </c>
      <c r="J22" s="172">
        <v>65</v>
      </c>
      <c r="K22" s="75" t="s">
        <v>31</v>
      </c>
      <c r="L22" s="172">
        <v>65</v>
      </c>
      <c r="M22" s="75"/>
      <c r="N22" s="172">
        <v>65</v>
      </c>
      <c r="O22" s="75"/>
      <c r="P22" s="172">
        <v>65</v>
      </c>
      <c r="Q22" s="75"/>
      <c r="R22" s="172">
        <v>65</v>
      </c>
      <c r="S22" s="75"/>
    </row>
    <row r="23" spans="1:19">
      <c r="A23" s="205">
        <v>20</v>
      </c>
      <c r="B23" s="206" t="s">
        <v>473</v>
      </c>
      <c r="C23" s="206" t="s">
        <v>119</v>
      </c>
      <c r="D23" s="206" t="s">
        <v>120</v>
      </c>
      <c r="E23" s="206" t="s">
        <v>121</v>
      </c>
      <c r="F23" s="207" t="s">
        <v>122</v>
      </c>
      <c r="G23" s="341">
        <f t="shared" si="0"/>
        <v>0</v>
      </c>
      <c r="H23" s="341">
        <f t="shared" si="1"/>
        <v>0</v>
      </c>
      <c r="I23" s="37" t="s">
        <v>464</v>
      </c>
      <c r="J23" s="212"/>
      <c r="K23" s="213"/>
      <c r="L23" s="212"/>
      <c r="M23" s="213"/>
      <c r="N23" s="212"/>
      <c r="O23" s="213"/>
      <c r="P23" s="212"/>
      <c r="Q23" s="213"/>
      <c r="R23" s="212"/>
      <c r="S23" s="213"/>
    </row>
    <row r="24" spans="1:19" s="357" customFormat="1">
      <c r="A24" s="350">
        <v>21</v>
      </c>
      <c r="B24" s="351" t="s">
        <v>474</v>
      </c>
      <c r="C24" s="351" t="s">
        <v>475</v>
      </c>
      <c r="D24" s="351" t="s">
        <v>476</v>
      </c>
      <c r="E24" s="351" t="s">
        <v>477</v>
      </c>
      <c r="F24" s="352" t="s">
        <v>478</v>
      </c>
      <c r="G24" s="353">
        <f t="shared" si="0"/>
        <v>195</v>
      </c>
      <c r="H24" s="353">
        <f t="shared" si="1"/>
        <v>65</v>
      </c>
      <c r="I24" s="354" t="s">
        <v>431</v>
      </c>
      <c r="J24" s="355">
        <v>65</v>
      </c>
      <c r="K24" s="356" t="s">
        <v>31</v>
      </c>
      <c r="L24" s="355">
        <v>65</v>
      </c>
      <c r="M24" s="356"/>
      <c r="N24" s="355">
        <v>65</v>
      </c>
      <c r="O24" s="356"/>
      <c r="P24" s="355"/>
      <c r="Q24" s="356"/>
      <c r="R24" s="355"/>
      <c r="S24" s="356"/>
    </row>
    <row r="25" spans="1:19" s="357" customFormat="1">
      <c r="A25" s="350">
        <v>22</v>
      </c>
      <c r="B25" s="351" t="s">
        <v>479</v>
      </c>
      <c r="C25" s="351" t="s">
        <v>125</v>
      </c>
      <c r="D25" s="351" t="s">
        <v>126</v>
      </c>
      <c r="E25" s="351" t="s">
        <v>127</v>
      </c>
      <c r="F25" s="352" t="s">
        <v>128</v>
      </c>
      <c r="G25" s="353">
        <f t="shared" si="0"/>
        <v>130</v>
      </c>
      <c r="H25" s="353">
        <f t="shared" si="1"/>
        <v>130</v>
      </c>
      <c r="I25" s="354" t="s">
        <v>431</v>
      </c>
      <c r="J25" s="355">
        <v>65</v>
      </c>
      <c r="K25" s="356" t="s">
        <v>31</v>
      </c>
      <c r="L25" s="355">
        <v>65</v>
      </c>
      <c r="M25" s="356" t="s">
        <v>31</v>
      </c>
      <c r="N25" s="355"/>
      <c r="O25" s="356"/>
      <c r="P25" s="355"/>
      <c r="Q25" s="356"/>
      <c r="R25" s="355"/>
      <c r="S25" s="356"/>
    </row>
    <row r="26" spans="1:19">
      <c r="A26" s="42">
        <v>23</v>
      </c>
      <c r="B26" s="19" t="s">
        <v>480</v>
      </c>
      <c r="C26" s="19" t="s">
        <v>481</v>
      </c>
      <c r="D26" s="19" t="s">
        <v>131</v>
      </c>
      <c r="E26" s="19" t="s">
        <v>132</v>
      </c>
      <c r="F26" s="20" t="s">
        <v>133</v>
      </c>
      <c r="G26" s="340">
        <f t="shared" si="0"/>
        <v>195</v>
      </c>
      <c r="H26" s="340">
        <f t="shared" si="1"/>
        <v>65</v>
      </c>
      <c r="I26" s="37" t="s">
        <v>431</v>
      </c>
      <c r="J26" s="172">
        <v>65</v>
      </c>
      <c r="K26" s="75" t="s">
        <v>31</v>
      </c>
      <c r="L26" s="172">
        <v>65</v>
      </c>
      <c r="M26" s="75"/>
      <c r="N26" s="172">
        <v>65</v>
      </c>
      <c r="O26" s="75"/>
      <c r="P26" s="172"/>
      <c r="Q26" s="75"/>
      <c r="R26" s="172"/>
      <c r="S26" s="75"/>
    </row>
    <row r="27" spans="1:19">
      <c r="A27" s="42">
        <v>24</v>
      </c>
      <c r="B27" s="19" t="s">
        <v>482</v>
      </c>
      <c r="C27" s="19"/>
      <c r="D27" s="19"/>
      <c r="E27" s="19"/>
      <c r="F27" s="207"/>
      <c r="G27" s="340">
        <f t="shared" si="0"/>
        <v>0</v>
      </c>
      <c r="H27" s="340">
        <f t="shared" si="1"/>
        <v>0</v>
      </c>
      <c r="I27" s="37" t="s">
        <v>483</v>
      </c>
      <c r="J27" s="212"/>
      <c r="K27" s="213"/>
      <c r="L27" s="212"/>
      <c r="M27" s="213"/>
      <c r="N27" s="212"/>
      <c r="O27" s="213"/>
      <c r="P27" s="212"/>
      <c r="Q27" s="213"/>
      <c r="R27" s="212"/>
      <c r="S27" s="213"/>
    </row>
    <row r="28" spans="1:19">
      <c r="A28" s="42">
        <v>25</v>
      </c>
      <c r="B28" s="19" t="s">
        <v>484</v>
      </c>
      <c r="C28" s="19" t="s">
        <v>135</v>
      </c>
      <c r="D28" s="19" t="s">
        <v>136</v>
      </c>
      <c r="E28" s="19" t="s">
        <v>137</v>
      </c>
      <c r="F28" s="20" t="s">
        <v>138</v>
      </c>
      <c r="G28" s="340">
        <f t="shared" si="0"/>
        <v>195</v>
      </c>
      <c r="H28" s="340">
        <f t="shared" si="1"/>
        <v>65</v>
      </c>
      <c r="I28" s="37" t="s">
        <v>431</v>
      </c>
      <c r="J28" s="172">
        <v>65</v>
      </c>
      <c r="K28" s="75" t="s">
        <v>31</v>
      </c>
      <c r="L28" s="171">
        <v>65</v>
      </c>
      <c r="M28" s="75"/>
      <c r="N28" s="172">
        <v>65</v>
      </c>
      <c r="O28" s="75"/>
      <c r="P28" s="172"/>
      <c r="Q28" s="75"/>
      <c r="R28" s="172"/>
      <c r="S28" s="75"/>
    </row>
    <row r="29" spans="1:19">
      <c r="A29" s="42">
        <v>26</v>
      </c>
      <c r="B29" s="19" t="s">
        <v>485</v>
      </c>
      <c r="C29" s="19" t="s">
        <v>140</v>
      </c>
      <c r="D29" s="19" t="s">
        <v>141</v>
      </c>
      <c r="E29" s="19" t="s">
        <v>142</v>
      </c>
      <c r="F29" s="20" t="s">
        <v>143</v>
      </c>
      <c r="G29" s="340">
        <f t="shared" si="0"/>
        <v>325</v>
      </c>
      <c r="H29" s="340">
        <f t="shared" si="1"/>
        <v>65</v>
      </c>
      <c r="I29" s="37" t="s">
        <v>431</v>
      </c>
      <c r="J29" s="172">
        <v>65</v>
      </c>
      <c r="K29" s="75" t="s">
        <v>31</v>
      </c>
      <c r="L29" s="172">
        <v>65</v>
      </c>
      <c r="M29" s="75"/>
      <c r="N29" s="172">
        <v>65</v>
      </c>
      <c r="O29" s="75"/>
      <c r="P29" s="172">
        <v>65</v>
      </c>
      <c r="Q29" s="75"/>
      <c r="R29" s="172">
        <v>65</v>
      </c>
      <c r="S29" s="75"/>
    </row>
    <row r="30" spans="1:19" s="357" customFormat="1">
      <c r="A30" s="350">
        <v>27</v>
      </c>
      <c r="B30" s="351" t="s">
        <v>486</v>
      </c>
      <c r="C30" s="351" t="s">
        <v>145</v>
      </c>
      <c r="D30" s="351" t="s">
        <v>146</v>
      </c>
      <c r="E30" s="351" t="s">
        <v>147</v>
      </c>
      <c r="F30" s="352" t="s">
        <v>148</v>
      </c>
      <c r="G30" s="353">
        <f t="shared" si="0"/>
        <v>195</v>
      </c>
      <c r="H30" s="353">
        <f t="shared" si="1"/>
        <v>65</v>
      </c>
      <c r="I30" s="354" t="s">
        <v>431</v>
      </c>
      <c r="J30" s="355">
        <v>65</v>
      </c>
      <c r="K30" s="356" t="s">
        <v>31</v>
      </c>
      <c r="L30" s="355">
        <v>65</v>
      </c>
      <c r="M30" s="356"/>
      <c r="N30" s="355">
        <v>65</v>
      </c>
      <c r="O30" s="356"/>
      <c r="P30" s="355"/>
      <c r="Q30" s="356"/>
      <c r="R30" s="355"/>
      <c r="S30" s="356"/>
    </row>
    <row r="31" spans="1:19">
      <c r="A31" s="42">
        <v>28</v>
      </c>
      <c r="B31" s="19" t="s">
        <v>487</v>
      </c>
      <c r="C31" s="19" t="s">
        <v>202</v>
      </c>
      <c r="D31" s="19" t="s">
        <v>151</v>
      </c>
      <c r="E31" s="19" t="s">
        <v>152</v>
      </c>
      <c r="F31" s="20" t="s">
        <v>153</v>
      </c>
      <c r="G31" s="340">
        <f t="shared" si="0"/>
        <v>97.5</v>
      </c>
      <c r="H31" s="340">
        <f t="shared" si="1"/>
        <v>65</v>
      </c>
      <c r="I31" s="37" t="s">
        <v>431</v>
      </c>
      <c r="J31" s="172">
        <v>32.5</v>
      </c>
      <c r="K31" s="75" t="s">
        <v>31</v>
      </c>
      <c r="L31" s="172">
        <v>32.5</v>
      </c>
      <c r="M31" s="75"/>
      <c r="N31" s="172">
        <v>32.5</v>
      </c>
      <c r="O31" s="75"/>
      <c r="P31" s="172"/>
      <c r="Q31" s="75"/>
      <c r="R31" s="172"/>
      <c r="S31" s="75"/>
    </row>
    <row r="32" spans="1:19">
      <c r="A32" s="42">
        <v>29</v>
      </c>
      <c r="B32" s="19" t="s">
        <v>488</v>
      </c>
      <c r="C32" s="19" t="s">
        <v>489</v>
      </c>
      <c r="D32" s="19" t="s">
        <v>156</v>
      </c>
      <c r="E32" s="19" t="s">
        <v>157</v>
      </c>
      <c r="F32" s="20" t="s">
        <v>158</v>
      </c>
      <c r="G32" s="340">
        <f t="shared" si="0"/>
        <v>195</v>
      </c>
      <c r="H32" s="340">
        <f t="shared" si="1"/>
        <v>0</v>
      </c>
      <c r="I32" s="37" t="s">
        <v>431</v>
      </c>
      <c r="J32" s="172">
        <v>65</v>
      </c>
      <c r="K32" s="75"/>
      <c r="L32" s="172">
        <v>65</v>
      </c>
      <c r="M32" s="75"/>
      <c r="N32" s="172">
        <v>65</v>
      </c>
      <c r="O32" s="75"/>
      <c r="P32" s="172"/>
      <c r="Q32" s="75"/>
      <c r="R32" s="172"/>
      <c r="S32" s="75"/>
    </row>
    <row r="33" spans="1:19" s="357" customFormat="1">
      <c r="A33" s="358">
        <v>30</v>
      </c>
      <c r="B33" s="359" t="s">
        <v>490</v>
      </c>
      <c r="C33" s="359" t="s">
        <v>491</v>
      </c>
      <c r="D33" s="359" t="s">
        <v>491</v>
      </c>
      <c r="E33" s="359" t="s">
        <v>492</v>
      </c>
      <c r="F33" s="360" t="s">
        <v>493</v>
      </c>
      <c r="G33" s="361">
        <f t="shared" si="0"/>
        <v>325</v>
      </c>
      <c r="H33" s="361">
        <f t="shared" si="1"/>
        <v>65</v>
      </c>
      <c r="I33" s="362" t="s">
        <v>431</v>
      </c>
      <c r="J33" s="363">
        <v>65</v>
      </c>
      <c r="K33" s="364" t="s">
        <v>31</v>
      </c>
      <c r="L33" s="363">
        <v>65</v>
      </c>
      <c r="M33" s="364"/>
      <c r="N33" s="363">
        <v>65</v>
      </c>
      <c r="O33" s="364"/>
      <c r="P33" s="363">
        <v>65</v>
      </c>
      <c r="Q33" s="364"/>
      <c r="R33" s="363">
        <v>65</v>
      </c>
      <c r="S33" s="364"/>
    </row>
    <row r="35" spans="1:19" s="1" customFormat="1">
      <c r="A35" s="44"/>
      <c r="B35" s="24" t="s">
        <v>160</v>
      </c>
      <c r="C35" s="24"/>
      <c r="D35" s="24"/>
      <c r="E35" s="24"/>
      <c r="F35" s="48" t="s">
        <v>494</v>
      </c>
      <c r="G35" s="335" t="s">
        <v>495</v>
      </c>
      <c r="H35" s="335" t="s">
        <v>386</v>
      </c>
      <c r="I35" s="26"/>
      <c r="J35" s="181">
        <f>J3</f>
        <v>2023</v>
      </c>
      <c r="K35" s="182"/>
      <c r="L35" s="181">
        <f>L3</f>
        <v>2024</v>
      </c>
      <c r="M35" s="182"/>
      <c r="N35" s="181">
        <f>N3</f>
        <v>2025</v>
      </c>
      <c r="O35" s="182"/>
      <c r="P35" s="181">
        <f>P3</f>
        <v>2026</v>
      </c>
      <c r="Q35" s="182"/>
      <c r="R35" s="181">
        <f>R3</f>
        <v>2027</v>
      </c>
      <c r="S35" s="144"/>
    </row>
    <row r="36" spans="1:19">
      <c r="A36" s="52"/>
      <c r="B36" s="53" t="s">
        <v>162</v>
      </c>
      <c r="C36" s="53"/>
      <c r="D36" s="53"/>
      <c r="E36" s="53"/>
      <c r="F36" s="161"/>
      <c r="G36" s="336"/>
      <c r="H36" s="336"/>
      <c r="I36" s="55"/>
      <c r="J36" s="173">
        <f>COUNTA(J4:J33)</f>
        <v>27</v>
      </c>
      <c r="K36" s="57"/>
      <c r="L36" s="173">
        <f>COUNTA(L4:L33)</f>
        <v>27</v>
      </c>
      <c r="M36" s="57"/>
      <c r="N36" s="173">
        <f>COUNTA(N4:N33)</f>
        <v>21</v>
      </c>
      <c r="O36" s="57"/>
      <c r="P36" s="173">
        <f>COUNTA(P4:P33)</f>
        <v>10</v>
      </c>
      <c r="Q36" s="57"/>
      <c r="R36" s="173">
        <f>COUNTA(R4:R33)</f>
        <v>10</v>
      </c>
      <c r="S36" s="145"/>
    </row>
    <row r="37" spans="1:19">
      <c r="A37" s="59"/>
      <c r="B37" s="60" t="s">
        <v>163</v>
      </c>
      <c r="C37" s="60"/>
      <c r="D37" s="60"/>
      <c r="E37" s="60"/>
      <c r="F37" s="162"/>
      <c r="G37" s="337"/>
      <c r="H37" s="337"/>
      <c r="I37" s="62"/>
      <c r="J37" s="174">
        <f>COUNTIF(K4:K33,"y")</f>
        <v>26</v>
      </c>
      <c r="K37" s="64"/>
      <c r="L37" s="174">
        <f>COUNTIF(M4:M33,"y")</f>
        <v>3</v>
      </c>
      <c r="M37" s="64"/>
      <c r="N37" s="174">
        <f>COUNTIF(O4:O33,"y")</f>
        <v>0</v>
      </c>
      <c r="O37" s="64"/>
      <c r="P37" s="174">
        <f>COUNTIF(Q4:Q33,"y")</f>
        <v>0</v>
      </c>
      <c r="Q37" s="64"/>
      <c r="R37" s="174">
        <f>COUNTIF(S4:S33,"y")</f>
        <v>0</v>
      </c>
      <c r="S37" s="146"/>
    </row>
    <row r="38" spans="1:19">
      <c r="A38" s="66"/>
      <c r="B38" s="67" t="s">
        <v>164</v>
      </c>
      <c r="C38" s="67"/>
      <c r="D38" s="67"/>
      <c r="E38" s="67"/>
      <c r="F38" s="163"/>
      <c r="G38" s="338"/>
      <c r="H38" s="338"/>
      <c r="I38" s="69"/>
      <c r="J38" s="175">
        <f>SUBTOTAL(3,J4:J33)</f>
        <v>27</v>
      </c>
      <c r="K38" s="71"/>
      <c r="L38" s="175">
        <f>SUBTOTAL(3,L4:L33)</f>
        <v>27</v>
      </c>
      <c r="M38" s="71"/>
      <c r="N38" s="175">
        <f>SUBTOTAL(3,N4:N33)</f>
        <v>21</v>
      </c>
      <c r="O38" s="71"/>
      <c r="P38" s="175">
        <f>SUBTOTAL(3,P4:P33)</f>
        <v>10</v>
      </c>
      <c r="Q38" s="71"/>
      <c r="R38" s="175">
        <f>SUBTOTAL(3,R4:R33)</f>
        <v>10</v>
      </c>
      <c r="S38" s="147"/>
    </row>
    <row r="39" spans="1:19">
      <c r="A39" s="45"/>
      <c r="B39" s="4" t="s">
        <v>165</v>
      </c>
      <c r="C39" s="4"/>
      <c r="D39" s="4"/>
      <c r="E39" s="4"/>
      <c r="F39" s="164">
        <f>SUM(J39:S39)</f>
        <v>6027.5</v>
      </c>
      <c r="G39" s="376"/>
      <c r="H39" s="376"/>
      <c r="I39" s="6"/>
      <c r="J39" s="312">
        <f>SUM(J4:J33)</f>
        <v>1672.5</v>
      </c>
      <c r="K39" s="313"/>
      <c r="L39" s="312">
        <f>SUM(L4:L33)</f>
        <v>1722.5</v>
      </c>
      <c r="M39" s="313"/>
      <c r="N39" s="312">
        <f>SUM(N4:N33)</f>
        <v>1332.5</v>
      </c>
      <c r="O39" s="313"/>
      <c r="P39" s="312">
        <f>SUM(P4:P33)</f>
        <v>650</v>
      </c>
      <c r="Q39" s="313"/>
      <c r="R39" s="312">
        <f>SUM(R4:R33)</f>
        <v>650</v>
      </c>
      <c r="S39" s="148"/>
    </row>
    <row r="40" spans="1:19">
      <c r="A40" s="46"/>
      <c r="B40" s="200" t="s">
        <v>166</v>
      </c>
      <c r="C40" s="95"/>
      <c r="D40" s="281" t="s">
        <v>496</v>
      </c>
      <c r="E40" s="208">
        <f>J40/J39</f>
        <v>0.96113602391629294</v>
      </c>
      <c r="F40" s="379">
        <f>SUM(J40:S40)</f>
        <v>1802.5</v>
      </c>
      <c r="G40" s="380">
        <v>814.73599999999999</v>
      </c>
      <c r="H40" s="380">
        <f>F40-G40</f>
        <v>987.76400000000001</v>
      </c>
      <c r="I40" s="97"/>
      <c r="J40" s="314">
        <f>SUMIF(K4:K33, "y",J4:J33)</f>
        <v>1607.5</v>
      </c>
      <c r="K40" s="315"/>
      <c r="L40" s="314">
        <f>SUMIF(M4:M33, "y",L4:L33)</f>
        <v>195</v>
      </c>
      <c r="M40" s="315"/>
      <c r="N40" s="314">
        <f>SUMIF(O4:O33, "y",N4:N33)</f>
        <v>0</v>
      </c>
      <c r="O40" s="315"/>
      <c r="P40" s="314">
        <f>SUMIF(Q4:Q33, "y",P4:P33)</f>
        <v>0</v>
      </c>
      <c r="Q40" s="315"/>
      <c r="R40" s="314">
        <f>SUMIF(S4:S33, "y",R4:R33)</f>
        <v>0</v>
      </c>
      <c r="S40" s="149"/>
    </row>
    <row r="41" spans="1:19">
      <c r="A41" s="46"/>
      <c r="B41" s="201" t="s">
        <v>167</v>
      </c>
      <c r="C41" s="8"/>
      <c r="D41" s="8"/>
      <c r="E41" s="8"/>
      <c r="F41" s="165">
        <f>SUM(J41:S41)</f>
        <v>4225</v>
      </c>
      <c r="G41" s="377"/>
      <c r="H41" s="377"/>
      <c r="I41" s="10"/>
      <c r="J41" s="316">
        <f>J39-J40</f>
        <v>65</v>
      </c>
      <c r="K41" s="317"/>
      <c r="L41" s="316">
        <f>L39-L40</f>
        <v>1527.5</v>
      </c>
      <c r="M41" s="317"/>
      <c r="N41" s="316">
        <f>N39-N40</f>
        <v>1332.5</v>
      </c>
      <c r="O41" s="317"/>
      <c r="P41" s="316">
        <f>P39-P40</f>
        <v>650</v>
      </c>
      <c r="Q41" s="317"/>
      <c r="R41" s="316">
        <f>R39-R40</f>
        <v>650</v>
      </c>
      <c r="S41" s="150"/>
    </row>
    <row r="42" spans="1:19">
      <c r="A42" s="47"/>
      <c r="B42" s="12" t="s">
        <v>168</v>
      </c>
      <c r="C42" s="12"/>
      <c r="D42" s="12"/>
      <c r="E42" s="12"/>
      <c r="F42" s="166">
        <f>SUM(J42:S42)</f>
        <v>6027.5</v>
      </c>
      <c r="G42" s="378"/>
      <c r="H42" s="378"/>
      <c r="I42" s="13"/>
      <c r="J42" s="318">
        <f>SUBTOTAL(9,J4:J33)</f>
        <v>1672.5</v>
      </c>
      <c r="K42" s="319"/>
      <c r="L42" s="318">
        <f>SUBTOTAL(9,L4:L33)</f>
        <v>1722.5</v>
      </c>
      <c r="M42" s="319"/>
      <c r="N42" s="318">
        <f>SUBTOTAL(9,N4:N33)</f>
        <v>1332.5</v>
      </c>
      <c r="O42" s="319"/>
      <c r="P42" s="318">
        <f>SUBTOTAL(9,P4:P33)</f>
        <v>650</v>
      </c>
      <c r="Q42" s="319"/>
      <c r="R42" s="318">
        <f>SUBTOTAL(9,R4:R33)</f>
        <v>650</v>
      </c>
      <c r="S42" s="151"/>
    </row>
    <row r="43" spans="1:19">
      <c r="D43" s="281" t="s">
        <v>496</v>
      </c>
      <c r="E43" s="286" t="s">
        <v>497</v>
      </c>
      <c r="F43" s="253"/>
      <c r="G43" s="253"/>
      <c r="H43" s="253"/>
      <c r="K43" s="129"/>
      <c r="M43" s="129"/>
      <c r="O43" s="129"/>
      <c r="Q43" s="129"/>
      <c r="S43" s="129"/>
    </row>
    <row r="44" spans="1:19" ht="15.6">
      <c r="A44" s="280" t="s">
        <v>498</v>
      </c>
      <c r="F44" s="253"/>
      <c r="G44" s="253"/>
      <c r="H44" s="253"/>
      <c r="K44" s="129"/>
      <c r="M44" s="129"/>
      <c r="O44" s="129"/>
      <c r="Q44" s="129"/>
      <c r="S44" s="129"/>
    </row>
    <row r="45" spans="1:19" s="1" customFormat="1">
      <c r="A45" s="261" t="s">
        <v>499</v>
      </c>
      <c r="B45" s="365"/>
      <c r="C45" s="365"/>
      <c r="D45" s="365"/>
      <c r="E45" s="365"/>
      <c r="F45" s="263"/>
      <c r="G45" s="263"/>
      <c r="H45" s="263"/>
      <c r="I45" s="366"/>
      <c r="J45" s="365">
        <f>J35</f>
        <v>2023</v>
      </c>
      <c r="K45" s="365"/>
      <c r="L45" s="365">
        <f t="shared" ref="L45:R45" si="2">L35</f>
        <v>2024</v>
      </c>
      <c r="M45" s="365"/>
      <c r="N45" s="365">
        <f t="shared" si="2"/>
        <v>2025</v>
      </c>
      <c r="O45" s="365"/>
      <c r="P45" s="365">
        <f t="shared" si="2"/>
        <v>2026</v>
      </c>
      <c r="Q45" s="365"/>
      <c r="R45" s="365">
        <f t="shared" si="2"/>
        <v>2027</v>
      </c>
      <c r="S45" s="365"/>
    </row>
    <row r="46" spans="1:19">
      <c r="A46" s="268"/>
      <c r="B46" s="254" t="s">
        <v>500</v>
      </c>
      <c r="C46" s="255"/>
      <c r="D46" s="255"/>
      <c r="E46" s="255"/>
      <c r="F46" s="256"/>
      <c r="G46" s="256"/>
      <c r="H46" s="256"/>
      <c r="I46" s="257"/>
      <c r="J46" s="258">
        <f>J39</f>
        <v>1672.5</v>
      </c>
      <c r="K46" s="259"/>
      <c r="L46" s="258">
        <f>J46+L39</f>
        <v>3395</v>
      </c>
      <c r="M46" s="259"/>
      <c r="N46" s="258">
        <f>L46+N39</f>
        <v>4727.5</v>
      </c>
      <c r="O46" s="259"/>
      <c r="P46" s="258">
        <f>N46+P39</f>
        <v>5377.5</v>
      </c>
      <c r="Q46" s="259"/>
      <c r="R46" s="258">
        <f>P46+R39</f>
        <v>6027.5</v>
      </c>
      <c r="S46" s="269"/>
    </row>
    <row r="47" spans="1:19">
      <c r="A47" s="270"/>
      <c r="B47" s="39" t="s">
        <v>501</v>
      </c>
      <c r="F47" s="253"/>
      <c r="G47" s="253"/>
      <c r="H47" s="253"/>
      <c r="J47" s="176">
        <v>910</v>
      </c>
      <c r="K47" s="129"/>
      <c r="L47" s="176">
        <v>1820</v>
      </c>
      <c r="M47" s="129"/>
      <c r="N47" s="176">
        <v>1300</v>
      </c>
      <c r="O47" s="129"/>
      <c r="P47" s="176">
        <v>650</v>
      </c>
      <c r="Q47" s="129"/>
      <c r="R47" s="176">
        <f>R46-SUM(J47:P47)</f>
        <v>1347.5</v>
      </c>
      <c r="S47" s="271"/>
    </row>
    <row r="48" spans="1:19">
      <c r="A48" s="268"/>
      <c r="B48" s="254" t="s">
        <v>502</v>
      </c>
      <c r="C48" s="255"/>
      <c r="D48" s="255"/>
      <c r="E48" s="255"/>
      <c r="F48" s="256"/>
      <c r="G48" s="256"/>
      <c r="H48" s="256"/>
      <c r="I48" s="257"/>
      <c r="J48" s="258">
        <f>J47</f>
        <v>910</v>
      </c>
      <c r="K48" s="259"/>
      <c r="L48" s="258">
        <f>J48+L47</f>
        <v>2730</v>
      </c>
      <c r="M48" s="259"/>
      <c r="N48" s="258">
        <f>L48+N47</f>
        <v>4030</v>
      </c>
      <c r="O48" s="259"/>
      <c r="P48" s="258">
        <f>N48+P47</f>
        <v>4680</v>
      </c>
      <c r="Q48" s="259"/>
      <c r="R48" s="258">
        <f>P48+R47</f>
        <v>6027.5</v>
      </c>
      <c r="S48" s="269"/>
    </row>
    <row r="49" spans="1:19">
      <c r="A49" s="293"/>
      <c r="B49" s="294" t="s">
        <v>503</v>
      </c>
      <c r="C49" s="295"/>
      <c r="D49" s="295"/>
      <c r="E49" s="295"/>
      <c r="F49" s="296"/>
      <c r="G49" s="296"/>
      <c r="H49" s="296"/>
      <c r="I49" s="297"/>
      <c r="J49" s="298">
        <v>100</v>
      </c>
      <c r="K49" s="299"/>
      <c r="L49" s="298">
        <v>1500</v>
      </c>
      <c r="M49" s="299"/>
      <c r="N49" s="298">
        <v>1500</v>
      </c>
      <c r="O49" s="299"/>
      <c r="P49" s="298">
        <v>1000</v>
      </c>
      <c r="Q49" s="299"/>
      <c r="R49" s="298">
        <f>R48-P50</f>
        <v>1927.5</v>
      </c>
      <c r="S49" s="300"/>
    </row>
    <row r="50" spans="1:19">
      <c r="A50" s="268"/>
      <c r="B50" s="254" t="s">
        <v>504</v>
      </c>
      <c r="C50" s="255"/>
      <c r="D50" s="255"/>
      <c r="E50" s="255"/>
      <c r="F50" s="256"/>
      <c r="G50" s="256"/>
      <c r="H50" s="256"/>
      <c r="I50" s="257"/>
      <c r="J50" s="258">
        <f>J49</f>
        <v>100</v>
      </c>
      <c r="K50" s="259"/>
      <c r="L50" s="258">
        <f>L49+J50</f>
        <v>1600</v>
      </c>
      <c r="M50" s="259"/>
      <c r="N50" s="258">
        <f>N49+L50</f>
        <v>3100</v>
      </c>
      <c r="O50" s="259"/>
      <c r="P50" s="258">
        <f>P49+N50</f>
        <v>4100</v>
      </c>
      <c r="Q50" s="259"/>
      <c r="R50" s="258">
        <f>R49+P50</f>
        <v>6027.5</v>
      </c>
      <c r="S50" s="269"/>
    </row>
    <row r="51" spans="1:19">
      <c r="A51" s="261" t="s">
        <v>505</v>
      </c>
      <c r="B51" s="262"/>
      <c r="C51" s="262"/>
      <c r="D51" s="262"/>
      <c r="E51" s="262"/>
      <c r="F51" s="263"/>
      <c r="G51" s="263"/>
      <c r="H51" s="263"/>
      <c r="I51" s="264"/>
      <c r="J51" s="265"/>
      <c r="K51" s="266"/>
      <c r="L51" s="265"/>
      <c r="M51" s="266"/>
      <c r="N51" s="265"/>
      <c r="O51" s="266"/>
      <c r="P51" s="265"/>
      <c r="Q51" s="266"/>
      <c r="R51" s="265"/>
      <c r="S51" s="267"/>
    </row>
    <row r="52" spans="1:19">
      <c r="A52" s="270"/>
      <c r="B52" s="39" t="s">
        <v>506</v>
      </c>
      <c r="F52" s="260"/>
      <c r="G52" s="260"/>
      <c r="H52" s="260"/>
      <c r="J52" s="176">
        <v>600</v>
      </c>
      <c r="K52" s="129"/>
      <c r="L52" s="176">
        <v>400</v>
      </c>
      <c r="M52" s="129"/>
      <c r="N52" s="176">
        <v>300</v>
      </c>
      <c r="O52" s="129"/>
      <c r="P52" s="176">
        <v>300</v>
      </c>
      <c r="Q52" s="129"/>
      <c r="R52" s="176">
        <v>500</v>
      </c>
      <c r="S52" s="271"/>
    </row>
    <row r="53" spans="1:19">
      <c r="A53" s="268"/>
      <c r="B53" s="254" t="s">
        <v>507</v>
      </c>
      <c r="C53" s="255"/>
      <c r="D53" s="255"/>
      <c r="E53" s="255"/>
      <c r="F53" s="256"/>
      <c r="G53" s="256"/>
      <c r="H53" s="256"/>
      <c r="I53" s="257"/>
      <c r="J53" s="258">
        <f>J52</f>
        <v>600</v>
      </c>
      <c r="K53" s="259"/>
      <c r="L53" s="258">
        <f>J53+L52</f>
        <v>1000</v>
      </c>
      <c r="M53" s="259"/>
      <c r="N53" s="258">
        <f>L53+N52</f>
        <v>1300</v>
      </c>
      <c r="O53" s="259"/>
      <c r="P53" s="258">
        <f>N53+P52</f>
        <v>1600</v>
      </c>
      <c r="Q53" s="259"/>
      <c r="R53" s="258">
        <f>P53+R52</f>
        <v>2100</v>
      </c>
      <c r="S53" s="269"/>
    </row>
    <row r="54" spans="1:19">
      <c r="A54" s="293"/>
      <c r="B54" s="294" t="s">
        <v>508</v>
      </c>
      <c r="C54" s="295"/>
      <c r="D54" s="295"/>
      <c r="E54" s="295"/>
      <c r="F54" s="296"/>
      <c r="G54" s="296"/>
      <c r="H54" s="296"/>
      <c r="I54" s="297"/>
      <c r="J54" s="298">
        <v>100</v>
      </c>
      <c r="K54" s="299"/>
      <c r="L54" s="298">
        <v>600</v>
      </c>
      <c r="M54" s="299"/>
      <c r="N54" s="298">
        <v>500</v>
      </c>
      <c r="O54" s="299"/>
      <c r="P54" s="298">
        <v>500</v>
      </c>
      <c r="Q54" s="299"/>
      <c r="R54" s="298">
        <v>400</v>
      </c>
      <c r="S54" s="300"/>
    </row>
    <row r="55" spans="1:19">
      <c r="A55" s="268"/>
      <c r="B55" s="254" t="s">
        <v>509</v>
      </c>
      <c r="C55" s="255"/>
      <c r="D55" s="255"/>
      <c r="E55" s="255"/>
      <c r="F55" s="256"/>
      <c r="G55" s="256"/>
      <c r="H55" s="256"/>
      <c r="I55" s="257"/>
      <c r="J55" s="258">
        <f>J54</f>
        <v>100</v>
      </c>
      <c r="K55" s="259"/>
      <c r="L55" s="258">
        <f>J55+L54</f>
        <v>700</v>
      </c>
      <c r="M55" s="259"/>
      <c r="N55" s="258">
        <f>L55+N54</f>
        <v>1200</v>
      </c>
      <c r="O55" s="259"/>
      <c r="P55" s="258">
        <f>N55+P54</f>
        <v>1700</v>
      </c>
      <c r="Q55" s="259"/>
      <c r="R55" s="258">
        <f>P55+R54</f>
        <v>2100</v>
      </c>
      <c r="S55" s="269"/>
    </row>
    <row r="56" spans="1:19">
      <c r="A56" s="270"/>
      <c r="F56" s="253"/>
      <c r="G56" s="253"/>
      <c r="H56" s="253"/>
      <c r="K56" s="129"/>
      <c r="M56" s="129"/>
      <c r="O56" s="129"/>
      <c r="Q56" s="129"/>
      <c r="S56" s="271"/>
    </row>
    <row r="57" spans="1:19">
      <c r="A57" s="301" t="s">
        <v>510</v>
      </c>
      <c r="B57" s="302"/>
      <c r="C57" s="302"/>
      <c r="D57" s="302"/>
      <c r="E57" s="302"/>
      <c r="F57" s="303"/>
      <c r="G57" s="303"/>
      <c r="H57" s="303"/>
      <c r="I57" s="304"/>
      <c r="J57" s="305">
        <f>J49+J54</f>
        <v>200</v>
      </c>
      <c r="K57" s="306"/>
      <c r="L57" s="305">
        <f>L49+L54</f>
        <v>2100</v>
      </c>
      <c r="M57" s="306"/>
      <c r="N57" s="305">
        <f>N49+N54</f>
        <v>2000</v>
      </c>
      <c r="O57" s="306"/>
      <c r="P57" s="305">
        <f>P49+P54</f>
        <v>1500</v>
      </c>
      <c r="Q57" s="306"/>
      <c r="R57" s="305">
        <f>R49+R54</f>
        <v>2327.5</v>
      </c>
      <c r="S57" s="307"/>
    </row>
    <row r="58" spans="1:19">
      <c r="A58" s="272" t="s">
        <v>511</v>
      </c>
      <c r="B58" s="273"/>
      <c r="C58" s="274"/>
      <c r="D58" s="274"/>
      <c r="E58" s="274"/>
      <c r="F58" s="275"/>
      <c r="G58" s="275"/>
      <c r="H58" s="275"/>
      <c r="I58" s="276"/>
      <c r="J58" s="277">
        <f>J57</f>
        <v>200</v>
      </c>
      <c r="K58" s="278"/>
      <c r="L58" s="277">
        <f>J58+L57</f>
        <v>2300</v>
      </c>
      <c r="M58" s="278"/>
      <c r="N58" s="277">
        <f>L58+N57</f>
        <v>4300</v>
      </c>
      <c r="O58" s="278"/>
      <c r="P58" s="277">
        <f>N58+P57</f>
        <v>5800</v>
      </c>
      <c r="Q58" s="278"/>
      <c r="R58" s="277">
        <f>P58+R57</f>
        <v>8127.5</v>
      </c>
      <c r="S58" s="279"/>
    </row>
    <row r="59" spans="1:19">
      <c r="B59" s="39"/>
      <c r="F59" s="260"/>
      <c r="G59" s="260"/>
      <c r="H59" s="260"/>
      <c r="J59" s="308"/>
      <c r="K59" s="309"/>
      <c r="L59" s="308"/>
      <c r="M59" s="309"/>
      <c r="N59" s="308"/>
      <c r="O59" s="309"/>
      <c r="P59" s="308"/>
      <c r="Q59" s="309"/>
      <c r="R59" s="308"/>
      <c r="S59" s="309"/>
    </row>
    <row r="60" spans="1:19">
      <c r="A60" s="39" t="s">
        <v>512</v>
      </c>
      <c r="B60" s="39"/>
      <c r="F60" s="260"/>
      <c r="G60" s="260"/>
      <c r="H60" s="260"/>
      <c r="J60" s="310">
        <v>400</v>
      </c>
      <c r="K60" s="309"/>
      <c r="L60" s="308"/>
      <c r="M60" s="309"/>
      <c r="N60" s="308"/>
      <c r="O60" s="309"/>
      <c r="P60" s="308"/>
      <c r="Q60" s="309"/>
      <c r="R60" s="308"/>
      <c r="S60" s="309"/>
    </row>
    <row r="61" spans="1:19">
      <c r="A61" s="39" t="s">
        <v>513</v>
      </c>
      <c r="B61" s="39"/>
      <c r="F61" s="260"/>
      <c r="G61" s="260"/>
      <c r="H61" s="260"/>
      <c r="J61" s="308">
        <f>J57+J60</f>
        <v>600</v>
      </c>
      <c r="K61" s="309"/>
      <c r="L61" s="308"/>
      <c r="M61" s="309"/>
      <c r="N61" s="308"/>
      <c r="O61" s="309"/>
      <c r="P61" s="308"/>
      <c r="Q61" s="309"/>
      <c r="R61" s="308"/>
      <c r="S61" s="309"/>
    </row>
    <row r="62" spans="1:19">
      <c r="F62" s="128"/>
      <c r="G62" s="128"/>
      <c r="H62" s="128"/>
      <c r="K62" s="129"/>
      <c r="M62" s="129"/>
      <c r="O62" s="129"/>
      <c r="Q62" s="129"/>
      <c r="S62" s="129"/>
    </row>
    <row r="63" spans="1:19" ht="57.6">
      <c r="A63" s="143"/>
      <c r="B63" s="131" t="s">
        <v>514</v>
      </c>
      <c r="C63" s="131"/>
      <c r="D63" s="131"/>
      <c r="E63" s="131"/>
      <c r="F63" s="132" t="s">
        <v>515</v>
      </c>
      <c r="G63" s="132"/>
      <c r="H63" s="132"/>
      <c r="I63" s="133" t="s">
        <v>516</v>
      </c>
      <c r="J63" s="177" t="s">
        <v>517</v>
      </c>
    </row>
    <row r="64" spans="1:19">
      <c r="A64" s="142" t="s">
        <v>431</v>
      </c>
      <c r="B64" s="126" t="s">
        <v>518</v>
      </c>
      <c r="C64" s="126"/>
      <c r="D64" s="126"/>
      <c r="E64" s="126"/>
      <c r="F64" s="136">
        <f>COUNTIF(I$4:I$33,"C")</f>
        <v>27</v>
      </c>
      <c r="G64" s="136"/>
      <c r="H64" s="136"/>
      <c r="I64" s="152"/>
      <c r="J64" s="156">
        <f>J39</f>
        <v>1672.5</v>
      </c>
    </row>
    <row r="65" spans="1:10">
      <c r="A65" s="140" t="s">
        <v>483</v>
      </c>
      <c r="B65" s="137" t="s">
        <v>519</v>
      </c>
      <c r="C65" s="137"/>
      <c r="D65" s="137"/>
      <c r="E65" s="137"/>
      <c r="F65" s="138">
        <f>COUNTIF(I$4:I$33,"E")</f>
        <v>1</v>
      </c>
      <c r="G65" s="138"/>
      <c r="H65" s="138"/>
      <c r="I65" s="153">
        <f>F65*65</f>
        <v>65</v>
      </c>
      <c r="J65" s="157">
        <f>J39+I65</f>
        <v>1737.5</v>
      </c>
    </row>
    <row r="66" spans="1:10">
      <c r="A66" s="141" t="s">
        <v>520</v>
      </c>
      <c r="B66" s="127" t="s">
        <v>521</v>
      </c>
      <c r="C66" s="127"/>
      <c r="D66" s="127"/>
      <c r="E66" s="127"/>
      <c r="F66" s="134">
        <f>COUNTIF(I$4:I$33,"U")</f>
        <v>0</v>
      </c>
      <c r="G66" s="134"/>
      <c r="H66" s="134"/>
      <c r="I66" s="154">
        <f>F66*65</f>
        <v>0</v>
      </c>
      <c r="J66" s="158">
        <f>J65+I66</f>
        <v>1737.5</v>
      </c>
    </row>
    <row r="67" spans="1:10">
      <c r="A67" s="142" t="s">
        <v>522</v>
      </c>
      <c r="B67" s="127" t="s">
        <v>523</v>
      </c>
      <c r="C67" s="127"/>
      <c r="D67" s="127"/>
      <c r="E67" s="127"/>
      <c r="F67" s="134">
        <f>COUNTIF(I$4:I$33,"R")</f>
        <v>0</v>
      </c>
      <c r="G67" s="134"/>
      <c r="H67" s="134"/>
      <c r="I67" s="154">
        <f>F67*65</f>
        <v>0</v>
      </c>
      <c r="J67" s="158">
        <f>J66+I67</f>
        <v>1737.5</v>
      </c>
    </row>
    <row r="68" spans="1:10">
      <c r="A68" s="141" t="s">
        <v>464</v>
      </c>
      <c r="B68" t="s">
        <v>524</v>
      </c>
      <c r="C68" s="127"/>
      <c r="D68" s="127"/>
      <c r="E68" s="127"/>
      <c r="F68" s="134">
        <f>COUNTIF(I$4:I$33,"N")</f>
        <v>2</v>
      </c>
      <c r="G68" s="134"/>
      <c r="H68" s="134"/>
      <c r="I68" s="154"/>
      <c r="J68" s="159"/>
    </row>
    <row r="69" spans="1:10">
      <c r="A69" s="139"/>
      <c r="B69" s="130"/>
      <c r="C69" s="130"/>
      <c r="D69" s="130"/>
      <c r="E69" s="130"/>
      <c r="F69" s="135"/>
      <c r="G69" s="135"/>
      <c r="H69" s="135"/>
      <c r="I69" s="155"/>
      <c r="J69" s="160"/>
    </row>
  </sheetData>
  <autoFilter ref="A3:S33" xr:uid="{5D75D8BC-1B0F-42A5-AD67-693231CB1A0F}"/>
  <conditionalFormatting sqref="A64:A68">
    <cfRule type="containsText" dxfId="14" priority="18" operator="containsText" text="R">
      <formula>NOT(ISERROR(SEARCH("R",A64)))</formula>
    </cfRule>
    <cfRule type="containsText" dxfId="13" priority="19" operator="containsText" text="E">
      <formula>NOT(ISERROR(SEARCH("E",A64)))</formula>
    </cfRule>
    <cfRule type="containsText" dxfId="12" priority="20" operator="containsText" text="C">
      <formula>NOT(ISERROR(SEARCH("C",A64)))</formula>
    </cfRule>
    <cfRule type="containsText" dxfId="11" priority="21" operator="containsText" text="N">
      <formula>NOT(ISERROR(SEARCH("N",A64)))</formula>
    </cfRule>
  </conditionalFormatting>
  <conditionalFormatting sqref="G4:G33">
    <cfRule type="colorScale" priority="4">
      <colorScale>
        <cfvo type="min"/>
        <cfvo type="max"/>
        <color rgb="FFFFEF9C"/>
        <color rgb="FF63BE7B"/>
      </colorScale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:H3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:H33">
    <cfRule type="colorScale" priority="2">
      <colorScale>
        <cfvo type="min"/>
        <cfvo type="max"/>
        <color rgb="FFF8696B"/>
        <color rgb="FFFCFCFF"/>
      </colorScale>
    </cfRule>
    <cfRule type="colorScale" priority="3">
      <colorScale>
        <cfvo type="min"/>
        <cfvo type="max"/>
        <color rgb="FFFCFCFF"/>
        <color rgb="FFF8696B"/>
      </colorScale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4:I33">
    <cfRule type="containsText" dxfId="10" priority="24" operator="containsText" text="R">
      <formula>NOT(ISERROR(SEARCH("R",I4)))</formula>
    </cfRule>
    <cfRule type="containsText" dxfId="9" priority="25" operator="containsText" text="E">
      <formula>NOT(ISERROR(SEARCH("E",I4)))</formula>
    </cfRule>
    <cfRule type="containsText" dxfId="8" priority="26" operator="containsText" text="C">
      <formula>NOT(ISERROR(SEARCH("C",I4)))</formula>
    </cfRule>
    <cfRule type="containsText" dxfId="7" priority="27" operator="containsText" text="N">
      <formula>NOT(ISERROR(SEARCH("N",I4)))</formula>
    </cfRule>
  </conditionalFormatting>
  <conditionalFormatting sqref="J36:R37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{9CF9EC0A-1659-4A22-A8A6-191FC73E6CE6}</x14:id>
        </ext>
      </extLst>
    </cfRule>
  </conditionalFormatting>
  <conditionalFormatting sqref="J39:R40">
    <cfRule type="dataBar" priority="1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{3528554B-1AB7-4743-A3BD-01CC01055EB9}</x14:id>
        </ext>
      </extLst>
    </cfRule>
  </conditionalFormatting>
  <conditionalFormatting sqref="J4:S33">
    <cfRule type="containsText" dxfId="6" priority="22" operator="containsText" text="N">
      <formula>NOT(ISERROR(SEARCH("N",J4)))</formula>
    </cfRule>
    <cfRule type="cellIs" dxfId="5" priority="23" operator="greaterThan">
      <formula>0</formula>
    </cfRule>
  </conditionalFormatting>
  <conditionalFormatting sqref="K4:K33">
    <cfRule type="cellIs" dxfId="4" priority="1" operator="equal">
      <formula>"i"</formula>
    </cfRule>
  </conditionalFormatting>
  <conditionalFormatting sqref="O1">
    <cfRule type="containsText" dxfId="3" priority="8" operator="containsText" text="N">
      <formula>NOT(ISERROR(SEARCH("N",O1)))</formula>
    </cfRule>
    <cfRule type="cellIs" dxfId="2" priority="9" operator="greaterThan">
      <formula>0</formula>
    </cfRule>
  </conditionalFormatting>
  <conditionalFormatting sqref="Q1">
    <cfRule type="containsText" dxfId="1" priority="33" operator="containsText" text="n">
      <formula>NOT(ISERROR(SEARCH("n",Q1)))</formula>
    </cfRule>
    <cfRule type="cellIs" dxfId="0" priority="34" operator="greaterThan">
      <formula>0</formula>
    </cfRule>
  </conditionalFormatting>
  <hyperlinks>
    <hyperlink ref="A1" r:id="rId1" xr:uid="{2DF0AB0A-20E5-4F8D-9FE5-FC4ED8AD8AD3}"/>
  </hyperlinks>
  <pageMargins left="0.7" right="0.7" top="0.75" bottom="0.75" header="0.3" footer="0.3"/>
  <pageSetup orientation="portrait" horizontalDpi="1200" verticalDpi="120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CF9EC0A-1659-4A22-A8A6-191FC73E6CE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J36:R37</xm:sqref>
        </x14:conditionalFormatting>
        <x14:conditionalFormatting xmlns:xm="http://schemas.microsoft.com/office/excel/2006/main">
          <x14:cfRule type="dataBar" id="{3528554B-1AB7-4743-A3BD-01CC01055EB9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J39:R40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3E60B-14DB-49EB-869C-088F94E4DE7C}">
  <sheetPr>
    <tabColor rgb="FFFFCCCC"/>
    <pageSetUpPr fitToPage="1"/>
  </sheetPr>
  <dimension ref="B1:K48"/>
  <sheetViews>
    <sheetView tabSelected="1" workbookViewId="0">
      <pane xSplit="4" ySplit="3" topLeftCell="E4" activePane="bottomRight" state="frozen"/>
      <selection pane="bottomRight" activeCell="J6" sqref="J6"/>
      <selection pane="bottomLeft"/>
      <selection pane="topRight"/>
    </sheetView>
  </sheetViews>
  <sheetFormatPr defaultRowHeight="14.45"/>
  <cols>
    <col min="1" max="1" width="1.5703125" customWidth="1"/>
    <col min="2" max="2" width="11.140625" style="229" customWidth="1"/>
    <col min="3" max="3" width="7" style="223" customWidth="1"/>
    <col min="4" max="4" width="18.42578125" style="229" customWidth="1"/>
    <col min="5" max="5" width="59.85546875" style="229" customWidth="1"/>
    <col min="6" max="6" width="12.7109375" style="223" customWidth="1"/>
    <col min="7" max="7" width="13.85546875" style="223" customWidth="1"/>
    <col min="8" max="8" width="24.7109375" style="229" customWidth="1"/>
    <col min="9" max="9" width="23.42578125" style="234" customWidth="1"/>
    <col min="10" max="10" width="61.7109375" style="229" customWidth="1"/>
    <col min="11" max="11" width="12.140625" style="223" customWidth="1"/>
  </cols>
  <sheetData>
    <row r="1" spans="2:11" ht="9" customHeight="1" thickBot="1"/>
    <row r="2" spans="2:11" ht="26.45" thickBot="1">
      <c r="B2" s="463" t="s">
        <v>525</v>
      </c>
      <c r="C2" s="464"/>
      <c r="D2" s="464"/>
      <c r="E2" s="464"/>
      <c r="F2" s="464"/>
      <c r="G2" s="464"/>
      <c r="H2" s="464"/>
      <c r="I2" s="464"/>
      <c r="J2" s="464"/>
      <c r="K2" s="465"/>
    </row>
    <row r="3" spans="2:11" ht="31.9" thickBot="1">
      <c r="B3" s="249" t="s">
        <v>526</v>
      </c>
      <c r="C3" s="214" t="s">
        <v>527</v>
      </c>
      <c r="D3" s="214" t="s">
        <v>528</v>
      </c>
      <c r="E3" s="224" t="s">
        <v>529</v>
      </c>
      <c r="F3" s="214" t="s">
        <v>530</v>
      </c>
      <c r="G3" s="214" t="s">
        <v>531</v>
      </c>
      <c r="H3" s="224" t="s">
        <v>532</v>
      </c>
      <c r="I3" s="230" t="s">
        <v>185</v>
      </c>
      <c r="J3" s="224" t="s">
        <v>533</v>
      </c>
      <c r="K3" s="214" t="s">
        <v>534</v>
      </c>
    </row>
    <row r="4" spans="2:11" ht="16.149999999999999" thickBot="1">
      <c r="B4" s="250" t="s">
        <v>535</v>
      </c>
      <c r="C4" s="247" t="s">
        <v>535</v>
      </c>
      <c r="D4" s="245" t="s">
        <v>535</v>
      </c>
      <c r="E4" s="243" t="s">
        <v>536</v>
      </c>
      <c r="F4" s="237" t="s">
        <v>535</v>
      </c>
      <c r="G4" s="237" t="s">
        <v>535</v>
      </c>
      <c r="H4" s="225" t="s">
        <v>535</v>
      </c>
      <c r="I4" s="231" t="s">
        <v>535</v>
      </c>
      <c r="J4" s="225" t="s">
        <v>535</v>
      </c>
      <c r="K4" s="215" t="s">
        <v>535</v>
      </c>
    </row>
    <row r="5" spans="2:11" ht="30" customHeight="1">
      <c r="B5" s="332" t="s">
        <v>537</v>
      </c>
      <c r="C5" s="247">
        <v>102</v>
      </c>
      <c r="D5" s="333" t="s">
        <v>538</v>
      </c>
      <c r="E5" s="235" t="s">
        <v>539</v>
      </c>
      <c r="F5" s="241">
        <v>171000</v>
      </c>
      <c r="G5" s="238"/>
      <c r="H5" s="226" t="s">
        <v>540</v>
      </c>
      <c r="I5" s="232" t="s">
        <v>541</v>
      </c>
      <c r="J5" s="331"/>
      <c r="K5" s="329"/>
    </row>
    <row r="6" spans="2:11" ht="30" customHeight="1">
      <c r="B6" s="332" t="s">
        <v>542</v>
      </c>
      <c r="C6" s="247">
        <v>154</v>
      </c>
      <c r="D6" s="333" t="s">
        <v>543</v>
      </c>
      <c r="E6" s="235" t="s">
        <v>544</v>
      </c>
      <c r="F6" s="241">
        <v>174500</v>
      </c>
      <c r="G6" s="238"/>
      <c r="H6" s="226" t="s">
        <v>540</v>
      </c>
      <c r="I6" s="232" t="s">
        <v>545</v>
      </c>
      <c r="J6" s="331"/>
      <c r="K6" s="330"/>
    </row>
    <row r="7" spans="2:11" ht="30" customHeight="1">
      <c r="B7" s="332" t="s">
        <v>546</v>
      </c>
      <c r="C7" s="247">
        <v>208</v>
      </c>
      <c r="D7" s="333" t="s">
        <v>547</v>
      </c>
      <c r="E7" s="235" t="s">
        <v>548</v>
      </c>
      <c r="F7" s="241">
        <v>220000</v>
      </c>
      <c r="G7" s="238" t="s">
        <v>549</v>
      </c>
      <c r="H7" s="226" t="s">
        <v>550</v>
      </c>
      <c r="I7" s="232" t="s">
        <v>209</v>
      </c>
      <c r="J7" s="331"/>
      <c r="K7" s="329"/>
    </row>
    <row r="8" spans="2:11" ht="30" customHeight="1">
      <c r="B8" s="332" t="s">
        <v>551</v>
      </c>
      <c r="C8" s="247">
        <v>220</v>
      </c>
      <c r="D8" s="333" t="s">
        <v>552</v>
      </c>
      <c r="E8" s="235" t="s">
        <v>553</v>
      </c>
      <c r="F8" s="241">
        <v>213400</v>
      </c>
      <c r="G8" s="238"/>
      <c r="H8" s="226" t="s">
        <v>554</v>
      </c>
      <c r="I8" s="232" t="s">
        <v>226</v>
      </c>
      <c r="J8" s="331"/>
      <c r="K8" s="328"/>
    </row>
    <row r="9" spans="2:11" ht="30" customHeight="1">
      <c r="B9" s="332" t="s">
        <v>555</v>
      </c>
      <c r="C9" s="247">
        <v>224</v>
      </c>
      <c r="D9" s="333" t="s">
        <v>556</v>
      </c>
      <c r="E9" s="235" t="s">
        <v>557</v>
      </c>
      <c r="F9" s="241">
        <v>153900</v>
      </c>
      <c r="G9" s="238"/>
      <c r="H9" s="226" t="s">
        <v>558</v>
      </c>
      <c r="I9" s="232" t="s">
        <v>256</v>
      </c>
      <c r="J9" s="331"/>
      <c r="K9" s="327"/>
    </row>
    <row r="10" spans="2:11" ht="30" customHeight="1">
      <c r="B10" s="332" t="s">
        <v>559</v>
      </c>
      <c r="C10" s="247">
        <v>225</v>
      </c>
      <c r="D10" s="333" t="s">
        <v>560</v>
      </c>
      <c r="E10" s="235" t="s">
        <v>561</v>
      </c>
      <c r="F10" s="241">
        <v>15000</v>
      </c>
      <c r="G10" s="238" t="s">
        <v>562</v>
      </c>
      <c r="H10" s="226" t="s">
        <v>550</v>
      </c>
      <c r="I10" s="232" t="s">
        <v>209</v>
      </c>
      <c r="J10" s="331"/>
      <c r="K10" s="327"/>
    </row>
    <row r="11" spans="2:11" ht="30" customHeight="1">
      <c r="B11" s="332" t="s">
        <v>563</v>
      </c>
      <c r="C11" s="247">
        <v>244</v>
      </c>
      <c r="D11" s="333" t="s">
        <v>564</v>
      </c>
      <c r="E11" s="235" t="s">
        <v>565</v>
      </c>
      <c r="F11" s="241">
        <v>117000</v>
      </c>
      <c r="G11" s="238"/>
      <c r="H11" s="226" t="s">
        <v>554</v>
      </c>
      <c r="I11" s="232" t="s">
        <v>276</v>
      </c>
      <c r="J11" s="311"/>
      <c r="K11" s="327"/>
    </row>
    <row r="12" spans="2:11" ht="30" customHeight="1">
      <c r="B12" s="332" t="s">
        <v>566</v>
      </c>
      <c r="C12" s="247">
        <v>245</v>
      </c>
      <c r="D12" s="333" t="s">
        <v>567</v>
      </c>
      <c r="E12" s="235" t="s">
        <v>568</v>
      </c>
      <c r="F12" s="241">
        <v>216000</v>
      </c>
      <c r="G12" s="238" t="s">
        <v>549</v>
      </c>
      <c r="H12" s="226" t="s">
        <v>550</v>
      </c>
      <c r="I12" s="232" t="s">
        <v>209</v>
      </c>
      <c r="J12" s="421"/>
      <c r="K12" s="447"/>
    </row>
    <row r="13" spans="2:11" ht="16.149999999999999" customHeight="1" thickBot="1">
      <c r="B13" s="332" t="s">
        <v>569</v>
      </c>
      <c r="C13" s="247"/>
      <c r="D13" s="333"/>
      <c r="E13" s="442"/>
      <c r="F13" s="443"/>
      <c r="G13" s="444"/>
      <c r="H13" s="445"/>
      <c r="I13" s="446"/>
      <c r="J13" s="445"/>
      <c r="K13" s="449"/>
    </row>
    <row r="14" spans="2:11" ht="16.149999999999999" customHeight="1" thickBot="1">
      <c r="B14" s="251" t="s">
        <v>535</v>
      </c>
      <c r="C14" s="248" t="s">
        <v>535</v>
      </c>
      <c r="D14" s="246" t="s">
        <v>535</v>
      </c>
      <c r="E14" s="236" t="s">
        <v>570</v>
      </c>
      <c r="F14" s="242">
        <f>SUM(F5:F13)</f>
        <v>1280800</v>
      </c>
      <c r="G14" s="239" t="s">
        <v>535</v>
      </c>
      <c r="H14" s="227" t="s">
        <v>535</v>
      </c>
      <c r="I14" s="233" t="s">
        <v>535</v>
      </c>
      <c r="J14" s="320" t="s">
        <v>535</v>
      </c>
      <c r="K14" s="450" t="s">
        <v>535</v>
      </c>
    </row>
    <row r="15" spans="2:11" ht="16.149999999999999" customHeight="1" thickBot="1">
      <c r="B15" s="250" t="s">
        <v>535</v>
      </c>
      <c r="C15" s="247" t="s">
        <v>535</v>
      </c>
      <c r="D15" s="245" t="s">
        <v>535</v>
      </c>
      <c r="E15" s="243" t="s">
        <v>571</v>
      </c>
      <c r="F15" s="240" t="s">
        <v>535</v>
      </c>
      <c r="G15" s="240" t="s">
        <v>535</v>
      </c>
      <c r="H15" s="225" t="s">
        <v>535</v>
      </c>
      <c r="I15" s="231" t="s">
        <v>535</v>
      </c>
      <c r="J15" s="321" t="s">
        <v>535</v>
      </c>
      <c r="K15" s="448" t="s">
        <v>535</v>
      </c>
    </row>
    <row r="16" spans="2:11" ht="31.9" customHeight="1" thickBot="1">
      <c r="B16" s="332">
        <v>2024</v>
      </c>
      <c r="C16" s="247" t="s">
        <v>535</v>
      </c>
      <c r="D16" s="245" t="s">
        <v>535</v>
      </c>
      <c r="E16" s="244" t="s">
        <v>572</v>
      </c>
      <c r="F16" s="241">
        <v>83000</v>
      </c>
      <c r="G16" s="238" t="s">
        <v>573</v>
      </c>
      <c r="H16" s="226" t="s">
        <v>540</v>
      </c>
      <c r="I16" s="232" t="s">
        <v>199</v>
      </c>
      <c r="J16" s="331"/>
      <c r="K16" s="328"/>
    </row>
    <row r="17" spans="2:11" ht="31.9" customHeight="1" thickBot="1">
      <c r="B17" s="332"/>
      <c r="C17" s="247"/>
      <c r="D17" s="245"/>
      <c r="E17" s="244" t="s">
        <v>574</v>
      </c>
      <c r="F17" s="241">
        <v>16500</v>
      </c>
      <c r="G17" s="238" t="s">
        <v>573</v>
      </c>
      <c r="H17" s="226" t="s">
        <v>540</v>
      </c>
      <c r="I17" s="232" t="s">
        <v>199</v>
      </c>
      <c r="J17" s="421"/>
      <c r="K17" s="328"/>
    </row>
    <row r="18" spans="2:11" ht="31.9" customHeight="1" thickBot="1">
      <c r="B18" s="332">
        <v>2024</v>
      </c>
      <c r="C18" s="247" t="s">
        <v>535</v>
      </c>
      <c r="D18" s="245" t="s">
        <v>535</v>
      </c>
      <c r="E18" s="244" t="s">
        <v>575</v>
      </c>
      <c r="F18" s="241">
        <v>50000</v>
      </c>
      <c r="G18" s="238" t="s">
        <v>573</v>
      </c>
      <c r="H18" s="226" t="s">
        <v>576</v>
      </c>
      <c r="I18" s="232" t="s">
        <v>199</v>
      </c>
      <c r="J18" s="322"/>
      <c r="K18" s="447"/>
    </row>
    <row r="19" spans="2:11" ht="31.9" customHeight="1">
      <c r="B19" s="332">
        <v>2024</v>
      </c>
      <c r="C19" s="247"/>
      <c r="D19" s="245"/>
      <c r="E19" s="244" t="s">
        <v>577</v>
      </c>
      <c r="F19" s="241">
        <v>60000</v>
      </c>
      <c r="G19" s="238" t="s">
        <v>573</v>
      </c>
      <c r="H19" s="226" t="s">
        <v>540</v>
      </c>
      <c r="I19" s="232" t="s">
        <v>256</v>
      </c>
      <c r="J19" s="322"/>
      <c r="K19" s="447"/>
    </row>
    <row r="20" spans="2:11" ht="31.9" customHeight="1" thickBot="1">
      <c r="B20" s="332">
        <v>2024</v>
      </c>
      <c r="C20" s="247" t="s">
        <v>535</v>
      </c>
      <c r="D20" s="245" t="s">
        <v>535</v>
      </c>
      <c r="E20" s="244" t="s">
        <v>578</v>
      </c>
      <c r="F20" s="241">
        <v>112000</v>
      </c>
      <c r="G20" s="238" t="s">
        <v>579</v>
      </c>
      <c r="H20" s="226" t="s">
        <v>540</v>
      </c>
      <c r="I20" s="232" t="s">
        <v>226</v>
      </c>
      <c r="J20" s="420" t="s">
        <v>580</v>
      </c>
      <c r="K20" s="447"/>
    </row>
    <row r="21" spans="2:11" ht="31.9" customHeight="1">
      <c r="B21" s="332">
        <v>2024</v>
      </c>
      <c r="C21" s="247" t="s">
        <v>535</v>
      </c>
      <c r="D21" s="245" t="s">
        <v>535</v>
      </c>
      <c r="E21" s="235" t="s">
        <v>581</v>
      </c>
      <c r="F21" s="241">
        <v>135400</v>
      </c>
      <c r="G21" s="237" t="s">
        <v>535</v>
      </c>
      <c r="H21" s="225" t="s">
        <v>535</v>
      </c>
      <c r="I21" s="231" t="s">
        <v>535</v>
      </c>
      <c r="J21" s="225" t="s">
        <v>535</v>
      </c>
      <c r="K21" s="216" t="s">
        <v>535</v>
      </c>
    </row>
    <row r="22" spans="2:11" ht="16.149999999999999" customHeight="1" thickBot="1">
      <c r="B22" s="251" t="s">
        <v>535</v>
      </c>
      <c r="C22" s="248" t="s">
        <v>535</v>
      </c>
      <c r="D22" s="246" t="s">
        <v>535</v>
      </c>
      <c r="E22" s="236" t="s">
        <v>582</v>
      </c>
      <c r="F22" s="242">
        <f>SUM(F16:F21)</f>
        <v>456900</v>
      </c>
      <c r="G22" s="239" t="s">
        <v>535</v>
      </c>
      <c r="H22" s="227" t="s">
        <v>535</v>
      </c>
      <c r="I22" s="233" t="s">
        <v>535</v>
      </c>
      <c r="J22" s="320" t="s">
        <v>535</v>
      </c>
      <c r="K22" s="451" t="s">
        <v>535</v>
      </c>
    </row>
    <row r="23" spans="2:11" ht="16.149999999999999" customHeight="1" thickBot="1">
      <c r="B23" s="251" t="s">
        <v>535</v>
      </c>
      <c r="C23" s="248" t="s">
        <v>535</v>
      </c>
      <c r="D23" s="246" t="s">
        <v>535</v>
      </c>
      <c r="E23" s="236" t="s">
        <v>583</v>
      </c>
      <c r="F23" s="242">
        <f>F14+F22</f>
        <v>1737700</v>
      </c>
      <c r="G23" s="239" t="s">
        <v>535</v>
      </c>
      <c r="H23" s="227" t="s">
        <v>535</v>
      </c>
      <c r="I23" s="233" t="s">
        <v>535</v>
      </c>
      <c r="J23" s="227" t="s">
        <v>535</v>
      </c>
      <c r="K23" s="217" t="s">
        <v>535</v>
      </c>
    </row>
    <row r="24" spans="2:11" ht="64.150000000000006" customHeight="1" thickBot="1">
      <c r="B24" s="251" t="s">
        <v>535</v>
      </c>
      <c r="C24" s="248" t="s">
        <v>535</v>
      </c>
      <c r="D24" s="246" t="s">
        <v>535</v>
      </c>
      <c r="E24" s="236" t="s">
        <v>584</v>
      </c>
      <c r="F24" s="242">
        <v>1737700</v>
      </c>
      <c r="G24" s="239" t="s">
        <v>535</v>
      </c>
      <c r="H24" s="227" t="s">
        <v>535</v>
      </c>
      <c r="I24" s="233" t="s">
        <v>535</v>
      </c>
      <c r="J24" s="320" t="s">
        <v>585</v>
      </c>
      <c r="K24" s="451" t="s">
        <v>535</v>
      </c>
    </row>
    <row r="25" spans="2:11" ht="31.9" customHeight="1" thickBot="1">
      <c r="B25" s="251" t="s">
        <v>535</v>
      </c>
      <c r="C25" s="248" t="s">
        <v>535</v>
      </c>
      <c r="D25" s="246" t="s">
        <v>535</v>
      </c>
      <c r="E25" s="236" t="s">
        <v>586</v>
      </c>
      <c r="F25" s="242">
        <f>F24-F23</f>
        <v>0</v>
      </c>
      <c r="G25" s="239" t="s">
        <v>535</v>
      </c>
      <c r="H25" s="227" t="s">
        <v>535</v>
      </c>
      <c r="I25" s="233" t="s">
        <v>535</v>
      </c>
      <c r="J25" s="422" t="s">
        <v>587</v>
      </c>
      <c r="K25" s="217" t="s">
        <v>535</v>
      </c>
    </row>
    <row r="26" spans="2:11" ht="16.149999999999999" customHeight="1" thickBot="1">
      <c r="B26" s="251" t="s">
        <v>535</v>
      </c>
      <c r="C26" s="248" t="s">
        <v>535</v>
      </c>
      <c r="D26" s="246" t="s">
        <v>535</v>
      </c>
      <c r="E26" s="236" t="s">
        <v>588</v>
      </c>
      <c r="F26" s="324">
        <v>0</v>
      </c>
      <c r="G26" s="239" t="s">
        <v>535</v>
      </c>
      <c r="H26" s="227" t="s">
        <v>535</v>
      </c>
      <c r="I26" s="233" t="s">
        <v>535</v>
      </c>
      <c r="J26" s="227" t="s">
        <v>589</v>
      </c>
      <c r="K26" s="218" t="s">
        <v>535</v>
      </c>
    </row>
    <row r="27" spans="2:11" ht="16.149999999999999" customHeight="1" thickBot="1">
      <c r="B27" s="250" t="s">
        <v>535</v>
      </c>
      <c r="C27" s="247" t="s">
        <v>535</v>
      </c>
      <c r="D27" s="245" t="s">
        <v>535</v>
      </c>
      <c r="E27" s="243" t="s">
        <v>590</v>
      </c>
      <c r="F27" s="282" t="s">
        <v>535</v>
      </c>
      <c r="G27" s="282" t="s">
        <v>535</v>
      </c>
      <c r="H27" s="283" t="s">
        <v>535</v>
      </c>
      <c r="I27" s="284" t="s">
        <v>535</v>
      </c>
      <c r="J27" s="283" t="s">
        <v>535</v>
      </c>
      <c r="K27" s="285" t="s">
        <v>535</v>
      </c>
    </row>
    <row r="28" spans="2:11" ht="63.6" customHeight="1" thickBot="1">
      <c r="B28" s="332" t="s">
        <v>591</v>
      </c>
      <c r="C28" s="247"/>
      <c r="D28" s="333"/>
      <c r="E28" s="235"/>
      <c r="F28" s="241"/>
      <c r="G28" s="238"/>
      <c r="H28" s="226"/>
      <c r="I28" s="232"/>
      <c r="J28" s="226"/>
      <c r="K28" s="219"/>
    </row>
    <row r="29" spans="2:11" ht="31.15" customHeight="1" thickBot="1">
      <c r="B29" s="332" t="s">
        <v>592</v>
      </c>
      <c r="C29" s="247"/>
      <c r="D29" s="333"/>
      <c r="E29" s="235"/>
      <c r="F29" s="241"/>
      <c r="G29" s="238"/>
      <c r="H29" s="226"/>
      <c r="I29" s="232"/>
      <c r="J29" s="323"/>
      <c r="K29" s="220"/>
    </row>
    <row r="30" spans="2:11" ht="16.149999999999999" customHeight="1" thickBot="1">
      <c r="B30" s="332" t="s">
        <v>593</v>
      </c>
      <c r="C30" s="247"/>
      <c r="D30" s="333"/>
      <c r="E30" s="235"/>
      <c r="F30" s="241"/>
      <c r="G30" s="238"/>
      <c r="H30" s="226"/>
      <c r="I30" s="232"/>
      <c r="J30" s="226"/>
      <c r="K30" s="221"/>
    </row>
    <row r="31" spans="2:11" ht="31.15" customHeight="1" thickBot="1">
      <c r="B31" s="332" t="s">
        <v>594</v>
      </c>
      <c r="C31" s="247"/>
      <c r="D31" s="333"/>
      <c r="E31" s="235"/>
      <c r="F31" s="241"/>
      <c r="G31" s="238"/>
      <c r="H31" s="226"/>
      <c r="I31" s="232"/>
      <c r="J31" s="226" t="s">
        <v>535</v>
      </c>
      <c r="K31" s="219" t="s">
        <v>535</v>
      </c>
    </row>
    <row r="32" spans="2:11" ht="16.149999999999999" customHeight="1" thickBot="1">
      <c r="B32" s="332" t="s">
        <v>595</v>
      </c>
      <c r="C32" s="247"/>
      <c r="D32" s="333"/>
      <c r="E32" s="235"/>
      <c r="F32" s="241"/>
      <c r="G32" s="238"/>
      <c r="H32" s="226"/>
      <c r="I32" s="232"/>
      <c r="J32" s="226" t="s">
        <v>535</v>
      </c>
      <c r="K32" s="219" t="s">
        <v>535</v>
      </c>
    </row>
    <row r="33" spans="2:11" ht="31.15" customHeight="1" thickBot="1">
      <c r="B33" s="332" t="s">
        <v>596</v>
      </c>
      <c r="C33" s="247"/>
      <c r="D33" s="333"/>
      <c r="E33" s="235"/>
      <c r="F33" s="241"/>
      <c r="G33" s="238"/>
      <c r="H33" s="226"/>
      <c r="I33" s="232"/>
      <c r="J33" s="226"/>
      <c r="K33" s="219"/>
    </row>
    <row r="34" spans="2:11" ht="31.15" customHeight="1" thickBot="1">
      <c r="B34" s="332" t="s">
        <v>597</v>
      </c>
      <c r="C34" s="247"/>
      <c r="D34" s="333"/>
      <c r="E34" s="235"/>
      <c r="F34" s="241"/>
      <c r="G34" s="238"/>
      <c r="H34" s="226"/>
      <c r="I34" s="232"/>
      <c r="J34" s="323" t="s">
        <v>535</v>
      </c>
      <c r="K34" s="220" t="s">
        <v>535</v>
      </c>
    </row>
    <row r="35" spans="2:11" ht="31.15" customHeight="1" thickBot="1">
      <c r="B35" s="332" t="s">
        <v>598</v>
      </c>
      <c r="C35" s="247"/>
      <c r="D35" s="333"/>
      <c r="E35" s="235"/>
      <c r="F35" s="241"/>
      <c r="G35" s="238"/>
      <c r="H35" s="226"/>
      <c r="I35" s="232"/>
      <c r="J35" s="323"/>
      <c r="K35" s="220"/>
    </row>
    <row r="36" spans="2:11" ht="31.15" customHeight="1" thickBot="1">
      <c r="B36" s="332" t="s">
        <v>599</v>
      </c>
      <c r="C36" s="247">
        <v>246</v>
      </c>
      <c r="D36" s="333" t="s">
        <v>600</v>
      </c>
      <c r="E36" s="235" t="s">
        <v>601</v>
      </c>
      <c r="F36" s="241">
        <v>211800</v>
      </c>
      <c r="G36" s="238"/>
      <c r="H36" s="226" t="s">
        <v>602</v>
      </c>
      <c r="I36" s="232"/>
      <c r="J36" s="323" t="s">
        <v>535</v>
      </c>
      <c r="K36" s="220" t="s">
        <v>535</v>
      </c>
    </row>
    <row r="37" spans="2:11" ht="31.15" customHeight="1" thickBot="1">
      <c r="B37" s="332" t="s">
        <v>603</v>
      </c>
      <c r="C37" s="247">
        <v>247</v>
      </c>
      <c r="D37" s="333" t="s">
        <v>604</v>
      </c>
      <c r="E37" s="235" t="s">
        <v>605</v>
      </c>
      <c r="F37" s="241">
        <v>164700</v>
      </c>
      <c r="G37" s="238"/>
      <c r="H37" s="226" t="s">
        <v>554</v>
      </c>
      <c r="I37" s="232"/>
      <c r="J37" s="323" t="s">
        <v>535</v>
      </c>
      <c r="K37" s="220" t="s">
        <v>535</v>
      </c>
    </row>
    <row r="38" spans="2:11" ht="31.15" customHeight="1" thickBot="1">
      <c r="B38" s="332" t="s">
        <v>606</v>
      </c>
      <c r="C38" s="247">
        <v>250</v>
      </c>
      <c r="D38" s="333" t="s">
        <v>607</v>
      </c>
      <c r="E38" s="235" t="s">
        <v>608</v>
      </c>
      <c r="F38" s="241">
        <v>142000</v>
      </c>
      <c r="G38" s="238"/>
      <c r="H38" s="226" t="s">
        <v>609</v>
      </c>
      <c r="I38" s="232"/>
      <c r="J38" s="323" t="s">
        <v>535</v>
      </c>
      <c r="K38" s="220" t="s">
        <v>535</v>
      </c>
    </row>
    <row r="39" spans="2:11" ht="31.15" customHeight="1" thickBot="1">
      <c r="B39" s="332" t="s">
        <v>610</v>
      </c>
      <c r="C39" s="247">
        <v>259</v>
      </c>
      <c r="D39" s="333" t="s">
        <v>611</v>
      </c>
      <c r="E39" s="235" t="s">
        <v>612</v>
      </c>
      <c r="F39" s="241">
        <v>105000</v>
      </c>
      <c r="G39" s="238"/>
      <c r="H39" s="226" t="s">
        <v>609</v>
      </c>
      <c r="I39" s="232"/>
      <c r="J39" s="323"/>
      <c r="K39" s="220"/>
    </row>
    <row r="40" spans="2:11" ht="31.15" customHeight="1" thickBot="1">
      <c r="B40" s="332" t="s">
        <v>613</v>
      </c>
      <c r="C40" s="247">
        <v>272</v>
      </c>
      <c r="D40" s="333" t="s">
        <v>614</v>
      </c>
      <c r="E40" s="235" t="s">
        <v>615</v>
      </c>
      <c r="F40" s="241">
        <v>106300</v>
      </c>
      <c r="G40" s="238"/>
      <c r="H40" s="226" t="s">
        <v>616</v>
      </c>
      <c r="I40" s="232"/>
      <c r="J40" s="323" t="s">
        <v>535</v>
      </c>
      <c r="K40" s="220" t="s">
        <v>535</v>
      </c>
    </row>
    <row r="41" spans="2:11" ht="31.15" customHeight="1" thickBot="1">
      <c r="B41" s="332" t="s">
        <v>617</v>
      </c>
      <c r="C41" s="247">
        <v>276</v>
      </c>
      <c r="D41" s="333" t="s">
        <v>618</v>
      </c>
      <c r="E41" s="235" t="s">
        <v>619</v>
      </c>
      <c r="F41" s="241">
        <v>215000</v>
      </c>
      <c r="G41" s="238" t="s">
        <v>573</v>
      </c>
      <c r="H41" s="226" t="s">
        <v>620</v>
      </c>
      <c r="I41" s="232"/>
      <c r="J41" s="323"/>
      <c r="K41" s="220"/>
    </row>
    <row r="42" spans="2:11" ht="31.15" customHeight="1" thickBot="1">
      <c r="B42" s="332" t="s">
        <v>621</v>
      </c>
      <c r="C42" s="247">
        <v>293</v>
      </c>
      <c r="D42" s="333" t="s">
        <v>622</v>
      </c>
      <c r="E42" s="235" t="s">
        <v>623</v>
      </c>
      <c r="F42" s="241">
        <v>326000</v>
      </c>
      <c r="G42" s="238"/>
      <c r="H42" s="226" t="s">
        <v>550</v>
      </c>
      <c r="I42" s="232"/>
      <c r="J42" s="323"/>
      <c r="K42" s="220"/>
    </row>
    <row r="43" spans="2:11" ht="31.15" customHeight="1" thickBot="1">
      <c r="B43" s="332" t="s">
        <v>624</v>
      </c>
      <c r="C43" s="247">
        <v>304</v>
      </c>
      <c r="D43" s="333" t="s">
        <v>625</v>
      </c>
      <c r="E43" s="235" t="s">
        <v>626</v>
      </c>
      <c r="F43" s="241">
        <v>27000</v>
      </c>
      <c r="G43" s="238"/>
      <c r="H43" s="226" t="s">
        <v>627</v>
      </c>
      <c r="I43" s="232"/>
      <c r="J43" s="323"/>
      <c r="K43" s="220"/>
    </row>
    <row r="44" spans="2:11" ht="16.149999999999999" customHeight="1" thickBot="1">
      <c r="B44" s="332" t="s">
        <v>628</v>
      </c>
      <c r="C44" s="247">
        <v>362</v>
      </c>
      <c r="D44" s="333" t="s">
        <v>629</v>
      </c>
      <c r="E44" s="235" t="s">
        <v>630</v>
      </c>
      <c r="F44" s="241">
        <v>189700</v>
      </c>
      <c r="G44" s="238"/>
      <c r="H44" s="226" t="s">
        <v>631</v>
      </c>
      <c r="I44" s="232"/>
      <c r="J44" s="323"/>
      <c r="K44" s="220"/>
    </row>
    <row r="45" spans="2:11" ht="16.149999999999999" customHeight="1" thickBot="1">
      <c r="B45" s="332"/>
      <c r="C45" s="247" t="s">
        <v>535</v>
      </c>
      <c r="D45" s="333" t="s">
        <v>535</v>
      </c>
      <c r="E45" s="235" t="s">
        <v>535</v>
      </c>
      <c r="F45" s="238" t="s">
        <v>535</v>
      </c>
      <c r="G45" s="238" t="s">
        <v>535</v>
      </c>
      <c r="H45" s="226" t="s">
        <v>535</v>
      </c>
      <c r="I45" s="232" t="s">
        <v>535</v>
      </c>
      <c r="J45" s="226" t="s">
        <v>535</v>
      </c>
      <c r="K45" s="334" t="s">
        <v>535</v>
      </c>
    </row>
    <row r="46" spans="2:11" ht="16.149999999999999" customHeight="1" thickBot="1">
      <c r="B46" s="251" t="s">
        <v>535</v>
      </c>
      <c r="C46" s="248" t="s">
        <v>535</v>
      </c>
      <c r="D46" s="246" t="s">
        <v>535</v>
      </c>
      <c r="E46" s="236" t="s">
        <v>632</v>
      </c>
      <c r="F46" s="242">
        <f>SUM(F28:F45)</f>
        <v>1487500</v>
      </c>
      <c r="G46" s="239" t="s">
        <v>535</v>
      </c>
      <c r="H46" s="227" t="s">
        <v>535</v>
      </c>
      <c r="I46" s="252" t="s">
        <v>535</v>
      </c>
      <c r="J46" s="228"/>
      <c r="K46" s="222"/>
    </row>
    <row r="47" spans="2:11" ht="16.149999999999999" customHeight="1" thickBot="1">
      <c r="B47" s="251" t="s">
        <v>535</v>
      </c>
      <c r="C47" s="248" t="s">
        <v>535</v>
      </c>
      <c r="D47" s="246" t="s">
        <v>535</v>
      </c>
      <c r="E47" s="236" t="s">
        <v>633</v>
      </c>
      <c r="F47" s="242">
        <f>F14+F46</f>
        <v>2768300</v>
      </c>
      <c r="G47" s="239" t="s">
        <v>535</v>
      </c>
      <c r="H47" s="227" t="s">
        <v>535</v>
      </c>
      <c r="I47" s="252" t="s">
        <v>535</v>
      </c>
      <c r="J47" s="228"/>
      <c r="K47" s="222"/>
    </row>
    <row r="48" spans="2:11" ht="16.149999999999999" customHeight="1" thickBot="1">
      <c r="B48" s="251" t="s">
        <v>535</v>
      </c>
      <c r="C48" s="248" t="s">
        <v>535</v>
      </c>
      <c r="D48" s="246" t="s">
        <v>535</v>
      </c>
      <c r="E48" s="236" t="s">
        <v>634</v>
      </c>
      <c r="F48" s="242">
        <f>F14+F22+F46</f>
        <v>3225200</v>
      </c>
      <c r="G48" s="239" t="s">
        <v>535</v>
      </c>
      <c r="H48" s="227" t="s">
        <v>535</v>
      </c>
    </row>
  </sheetData>
  <sortState xmlns:xlrd2="http://schemas.microsoft.com/office/spreadsheetml/2017/richdata2" ref="B28:K45">
    <sortCondition ref="C28:C45"/>
  </sortState>
  <mergeCells count="1">
    <mergeCell ref="B2:K2"/>
  </mergeCells>
  <phoneticPr fontId="56" type="noConversion"/>
  <pageMargins left="0.25" right="0.25" top="0.75" bottom="0.75" header="0.3" footer="0.3"/>
  <pageSetup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BA95D-5326-4414-8F91-81A53392C870}">
  <sheetPr>
    <tabColor rgb="FFFFCCCC"/>
  </sheetPr>
  <dimension ref="B2:K75"/>
  <sheetViews>
    <sheetView workbookViewId="0">
      <pane xSplit="5" ySplit="6" topLeftCell="F8" activePane="bottomRight" state="frozen"/>
      <selection pane="bottomRight" activeCell="F17" sqref="F17"/>
      <selection pane="bottomLeft"/>
      <selection pane="topRight"/>
    </sheetView>
  </sheetViews>
  <sheetFormatPr defaultColWidth="9.140625" defaultRowHeight="14.45"/>
  <cols>
    <col min="1" max="1" width="3.28515625" style="189" customWidth="1"/>
    <col min="2" max="2" width="9.85546875" style="189" customWidth="1"/>
    <col min="3" max="3" width="26.42578125" style="189" customWidth="1"/>
    <col min="4" max="4" width="7.140625" style="187" customWidth="1"/>
    <col min="5" max="5" width="7.42578125" style="187" customWidth="1"/>
    <col min="6" max="6" width="43.5703125" style="189" customWidth="1"/>
    <col min="7" max="7" width="58.5703125" style="204" customWidth="1"/>
    <col min="8" max="8" width="41.140625" style="189" customWidth="1"/>
    <col min="9" max="9" width="14.28515625" style="189" customWidth="1"/>
    <col min="10" max="10" width="16.5703125" style="189" customWidth="1"/>
    <col min="11" max="11" width="30.7109375" style="189" customWidth="1"/>
    <col min="12" max="16384" width="9.140625" style="189"/>
  </cols>
  <sheetData>
    <row r="2" spans="2:11">
      <c r="B2" s="197" t="s">
        <v>635</v>
      </c>
      <c r="C2" s="188"/>
      <c r="D2" s="183"/>
      <c r="E2" s="183"/>
      <c r="F2" s="188"/>
      <c r="H2" s="188"/>
      <c r="I2" s="188"/>
      <c r="J2" s="188"/>
      <c r="K2" s="188"/>
    </row>
    <row r="3" spans="2:11">
      <c r="B3" s="198" t="s">
        <v>636</v>
      </c>
      <c r="C3" s="188"/>
      <c r="D3" s="183"/>
      <c r="E3" s="183"/>
      <c r="F3" s="188"/>
      <c r="G3" s="202"/>
      <c r="H3" s="188"/>
      <c r="I3" s="188"/>
      <c r="J3" s="188"/>
      <c r="K3" s="188"/>
    </row>
    <row r="4" spans="2:11">
      <c r="B4" s="199" t="s">
        <v>637</v>
      </c>
      <c r="C4" s="190"/>
      <c r="D4" s="183"/>
      <c r="E4" s="183"/>
      <c r="F4" s="188"/>
      <c r="G4" s="202"/>
      <c r="H4" s="188"/>
      <c r="I4" s="188"/>
      <c r="J4" s="188"/>
      <c r="K4" s="188"/>
    </row>
    <row r="5" spans="2:11">
      <c r="B5" s="190"/>
      <c r="C5" s="188"/>
      <c r="D5" s="183"/>
      <c r="E5" s="183"/>
      <c r="F5" s="188"/>
      <c r="G5" s="202"/>
      <c r="H5" s="188"/>
      <c r="I5" s="188"/>
      <c r="J5" s="188"/>
      <c r="K5" s="188"/>
    </row>
    <row r="6" spans="2:11">
      <c r="B6" s="191" t="s">
        <v>638</v>
      </c>
      <c r="C6" s="192" t="s">
        <v>639</v>
      </c>
      <c r="D6" s="184" t="s">
        <v>640</v>
      </c>
      <c r="E6" s="184" t="s">
        <v>641</v>
      </c>
      <c r="F6" s="192" t="s">
        <v>378</v>
      </c>
      <c r="G6" s="203" t="s">
        <v>642</v>
      </c>
      <c r="H6" s="192" t="s">
        <v>643</v>
      </c>
      <c r="I6" s="192" t="s">
        <v>644</v>
      </c>
      <c r="J6" s="192" t="s">
        <v>645</v>
      </c>
      <c r="K6" s="192" t="s">
        <v>646</v>
      </c>
    </row>
    <row r="7" spans="2:11" ht="30" customHeight="1">
      <c r="B7" s="193" t="s">
        <v>647</v>
      </c>
      <c r="C7" s="194" t="s">
        <v>648</v>
      </c>
      <c r="D7" s="185" t="s">
        <v>649</v>
      </c>
      <c r="E7" s="185" t="s">
        <v>535</v>
      </c>
      <c r="F7" s="194" t="s">
        <v>650</v>
      </c>
      <c r="G7" s="194" t="s">
        <v>651</v>
      </c>
      <c r="H7" s="194" t="s">
        <v>32</v>
      </c>
      <c r="I7" s="194" t="s">
        <v>652</v>
      </c>
      <c r="J7" s="194" t="s">
        <v>535</v>
      </c>
      <c r="K7" s="194" t="s">
        <v>653</v>
      </c>
    </row>
    <row r="8" spans="2:11" ht="29.25" customHeight="1">
      <c r="B8" s="413" t="s">
        <v>647</v>
      </c>
      <c r="C8" s="414" t="s">
        <v>654</v>
      </c>
      <c r="D8" s="415" t="s">
        <v>535</v>
      </c>
      <c r="E8" s="416" t="s">
        <v>649</v>
      </c>
      <c r="F8" s="414" t="s">
        <v>535</v>
      </c>
      <c r="G8" s="414" t="s">
        <v>535</v>
      </c>
      <c r="H8" s="194" t="s">
        <v>32</v>
      </c>
      <c r="I8" s="414" t="s">
        <v>535</v>
      </c>
      <c r="J8" s="414" t="s">
        <v>535</v>
      </c>
      <c r="K8" s="417" t="s">
        <v>655</v>
      </c>
    </row>
    <row r="9" spans="2:11">
      <c r="B9" s="193" t="s">
        <v>656</v>
      </c>
      <c r="C9" s="194" t="s">
        <v>657</v>
      </c>
      <c r="D9" s="185" t="s">
        <v>649</v>
      </c>
      <c r="E9" s="186" t="s">
        <v>535</v>
      </c>
      <c r="F9" s="194" t="s">
        <v>658</v>
      </c>
      <c r="G9" s="194" t="s">
        <v>659</v>
      </c>
      <c r="H9" s="194" t="s">
        <v>660</v>
      </c>
      <c r="I9" s="194" t="s">
        <v>661</v>
      </c>
      <c r="J9" s="194" t="s">
        <v>662</v>
      </c>
      <c r="K9" s="194" t="s">
        <v>663</v>
      </c>
    </row>
    <row r="10" spans="2:11" ht="15" customHeight="1">
      <c r="B10" s="193" t="s">
        <v>656</v>
      </c>
      <c r="C10" s="194" t="s">
        <v>664</v>
      </c>
      <c r="D10" s="185" t="s">
        <v>535</v>
      </c>
      <c r="E10" s="185" t="s">
        <v>649</v>
      </c>
      <c r="F10" s="194" t="s">
        <v>665</v>
      </c>
      <c r="G10" s="194" t="s">
        <v>666</v>
      </c>
      <c r="H10" s="194" t="s">
        <v>660</v>
      </c>
      <c r="I10" s="194" t="s">
        <v>667</v>
      </c>
      <c r="J10" s="194" t="s">
        <v>668</v>
      </c>
      <c r="K10" s="194" t="s">
        <v>669</v>
      </c>
    </row>
    <row r="11" spans="2:11" ht="30" customHeight="1">
      <c r="B11" s="193" t="s">
        <v>314</v>
      </c>
      <c r="C11" s="194" t="s">
        <v>670</v>
      </c>
      <c r="D11" s="185" t="s">
        <v>649</v>
      </c>
      <c r="E11" s="186" t="s">
        <v>535</v>
      </c>
      <c r="F11" s="194" t="s">
        <v>535</v>
      </c>
      <c r="G11" s="194" t="s">
        <v>671</v>
      </c>
      <c r="H11" s="194" t="s">
        <v>672</v>
      </c>
      <c r="I11" s="194" t="s">
        <v>673</v>
      </c>
      <c r="J11" s="194" t="s">
        <v>535</v>
      </c>
      <c r="K11" s="194" t="s">
        <v>674</v>
      </c>
    </row>
    <row r="12" spans="2:11" ht="30" customHeight="1">
      <c r="B12" s="193" t="s">
        <v>314</v>
      </c>
      <c r="C12" s="194" t="s">
        <v>675</v>
      </c>
      <c r="D12" s="186" t="s">
        <v>535</v>
      </c>
      <c r="E12" s="185" t="s">
        <v>649</v>
      </c>
      <c r="F12" s="194" t="s">
        <v>676</v>
      </c>
      <c r="G12" s="194" t="s">
        <v>677</v>
      </c>
      <c r="H12" s="194" t="s">
        <v>535</v>
      </c>
      <c r="I12" s="194" t="s">
        <v>678</v>
      </c>
      <c r="J12" s="194" t="s">
        <v>535</v>
      </c>
      <c r="K12" s="211" t="s">
        <v>679</v>
      </c>
    </row>
    <row r="13" spans="2:11" ht="30" customHeight="1">
      <c r="B13" s="367" t="s">
        <v>338</v>
      </c>
      <c r="C13" s="368" t="s">
        <v>680</v>
      </c>
      <c r="D13" s="373" t="s">
        <v>649</v>
      </c>
      <c r="E13" s="374" t="s">
        <v>535</v>
      </c>
      <c r="F13" s="369" t="s">
        <v>681</v>
      </c>
      <c r="G13" s="369" t="s">
        <v>682</v>
      </c>
      <c r="H13" s="369" t="s">
        <v>683</v>
      </c>
      <c r="I13" s="369" t="s">
        <v>684</v>
      </c>
      <c r="J13" s="369" t="s">
        <v>685</v>
      </c>
      <c r="K13" s="370" t="s">
        <v>686</v>
      </c>
    </row>
    <row r="14" spans="2:11" ht="30" customHeight="1">
      <c r="B14" s="371" t="s">
        <v>338</v>
      </c>
      <c r="C14" s="368" t="s">
        <v>687</v>
      </c>
      <c r="D14" s="375" t="s">
        <v>535</v>
      </c>
      <c r="E14" s="375" t="s">
        <v>649</v>
      </c>
      <c r="F14" s="368" t="s">
        <v>688</v>
      </c>
      <c r="G14" s="368" t="s">
        <v>689</v>
      </c>
      <c r="H14" s="368" t="s">
        <v>683</v>
      </c>
      <c r="I14" s="368" t="s">
        <v>690</v>
      </c>
      <c r="J14" s="368" t="s">
        <v>691</v>
      </c>
      <c r="K14" s="372" t="s">
        <v>692</v>
      </c>
    </row>
    <row r="15" spans="2:11" ht="20.25" customHeight="1">
      <c r="B15" s="371" t="s">
        <v>338</v>
      </c>
      <c r="C15" s="368" t="s">
        <v>693</v>
      </c>
      <c r="D15" s="375" t="s">
        <v>535</v>
      </c>
      <c r="E15" s="375" t="s">
        <v>649</v>
      </c>
      <c r="F15" s="368" t="s">
        <v>694</v>
      </c>
      <c r="G15" s="368" t="s">
        <v>689</v>
      </c>
      <c r="H15" s="368" t="s">
        <v>683</v>
      </c>
      <c r="I15" s="368" t="s">
        <v>695</v>
      </c>
      <c r="J15" s="368" t="s">
        <v>696</v>
      </c>
      <c r="K15" s="372" t="s">
        <v>697</v>
      </c>
    </row>
    <row r="16" spans="2:11" ht="20.25" customHeight="1">
      <c r="B16" s="371" t="s">
        <v>338</v>
      </c>
      <c r="C16" s="368" t="s">
        <v>698</v>
      </c>
      <c r="D16" s="375" t="s">
        <v>535</v>
      </c>
      <c r="E16" s="375" t="s">
        <v>649</v>
      </c>
      <c r="F16" s="368" t="s">
        <v>699</v>
      </c>
      <c r="G16" s="368" t="s">
        <v>689</v>
      </c>
      <c r="H16" s="368" t="s">
        <v>683</v>
      </c>
      <c r="I16" s="368" t="s">
        <v>700</v>
      </c>
      <c r="J16" s="368" t="s">
        <v>535</v>
      </c>
      <c r="K16" s="372" t="s">
        <v>701</v>
      </c>
    </row>
    <row r="17" spans="2:11" ht="20.25" customHeight="1">
      <c r="B17" s="371" t="s">
        <v>338</v>
      </c>
      <c r="C17" s="368" t="s">
        <v>702</v>
      </c>
      <c r="D17" s="375" t="s">
        <v>535</v>
      </c>
      <c r="E17" s="375" t="s">
        <v>649</v>
      </c>
      <c r="F17" s="368"/>
      <c r="G17" s="368" t="s">
        <v>689</v>
      </c>
      <c r="H17" s="368" t="s">
        <v>683</v>
      </c>
      <c r="I17" s="368"/>
      <c r="J17" s="368" t="s">
        <v>535</v>
      </c>
      <c r="K17" s="441" t="s">
        <v>703</v>
      </c>
    </row>
    <row r="18" spans="2:11" ht="15" customHeight="1">
      <c r="B18" s="193" t="s">
        <v>704</v>
      </c>
      <c r="C18" s="211" t="s">
        <v>705</v>
      </c>
      <c r="D18" s="185" t="s">
        <v>649</v>
      </c>
      <c r="E18" s="186" t="s">
        <v>535</v>
      </c>
      <c r="F18" s="194" t="s">
        <v>706</v>
      </c>
      <c r="G18" s="194" t="s">
        <v>707</v>
      </c>
      <c r="H18" s="194" t="s">
        <v>708</v>
      </c>
      <c r="I18" s="194" t="s">
        <v>709</v>
      </c>
      <c r="J18" s="194" t="s">
        <v>535</v>
      </c>
      <c r="K18" s="194" t="s">
        <v>710</v>
      </c>
    </row>
    <row r="19" spans="2:11" ht="15" customHeight="1">
      <c r="B19" s="289" t="s">
        <v>711</v>
      </c>
      <c r="C19" s="287" t="s">
        <v>439</v>
      </c>
      <c r="D19" s="185" t="s">
        <v>649</v>
      </c>
      <c r="E19" s="185" t="s">
        <v>535</v>
      </c>
      <c r="F19" s="194" t="s">
        <v>712</v>
      </c>
      <c r="G19" s="194" t="s">
        <v>713</v>
      </c>
      <c r="H19" s="194" t="s">
        <v>438</v>
      </c>
      <c r="I19" s="194" t="s">
        <v>714</v>
      </c>
      <c r="J19" s="194" t="s">
        <v>715</v>
      </c>
      <c r="K19" s="194" t="s">
        <v>716</v>
      </c>
    </row>
    <row r="20" spans="2:11" ht="15" customHeight="1">
      <c r="B20" s="193" t="s">
        <v>711</v>
      </c>
      <c r="C20" s="194" t="s">
        <v>717</v>
      </c>
      <c r="D20" s="185" t="s">
        <v>535</v>
      </c>
      <c r="E20" s="185" t="s">
        <v>649</v>
      </c>
      <c r="F20" s="194" t="s">
        <v>718</v>
      </c>
      <c r="G20" s="194" t="s">
        <v>719</v>
      </c>
      <c r="H20" s="194" t="s">
        <v>438</v>
      </c>
      <c r="I20" s="194" t="s">
        <v>720</v>
      </c>
      <c r="J20" s="194" t="s">
        <v>721</v>
      </c>
      <c r="K20" s="194" t="s">
        <v>722</v>
      </c>
    </row>
    <row r="21" spans="2:11" ht="15" customHeight="1">
      <c r="B21" s="193" t="s">
        <v>723</v>
      </c>
      <c r="C21" s="194" t="s">
        <v>724</v>
      </c>
      <c r="D21" s="185" t="s">
        <v>649</v>
      </c>
      <c r="E21" s="186" t="s">
        <v>535</v>
      </c>
      <c r="F21" s="194" t="s">
        <v>725</v>
      </c>
      <c r="G21" s="194" t="s">
        <v>726</v>
      </c>
      <c r="H21" s="194" t="s">
        <v>727</v>
      </c>
      <c r="I21" s="194" t="s">
        <v>728</v>
      </c>
      <c r="J21" s="194" t="s">
        <v>535</v>
      </c>
      <c r="K21" s="194" t="s">
        <v>729</v>
      </c>
    </row>
    <row r="22" spans="2:11" ht="15" customHeight="1">
      <c r="B22" s="193" t="s">
        <v>723</v>
      </c>
      <c r="C22" s="194" t="s">
        <v>730</v>
      </c>
      <c r="D22" s="185" t="s">
        <v>535</v>
      </c>
      <c r="E22" s="185" t="s">
        <v>649</v>
      </c>
      <c r="F22" s="194" t="s">
        <v>731</v>
      </c>
      <c r="G22" s="194" t="s">
        <v>732</v>
      </c>
      <c r="H22" s="194" t="s">
        <v>727</v>
      </c>
      <c r="I22" s="194" t="s">
        <v>535</v>
      </c>
      <c r="J22" s="194" t="s">
        <v>733</v>
      </c>
      <c r="K22" s="194" t="s">
        <v>734</v>
      </c>
    </row>
    <row r="23" spans="2:11" ht="15" customHeight="1">
      <c r="B23" s="193" t="s">
        <v>723</v>
      </c>
      <c r="C23" s="194" t="s">
        <v>735</v>
      </c>
      <c r="D23" s="185" t="s">
        <v>535</v>
      </c>
      <c r="E23" s="185" t="s">
        <v>649</v>
      </c>
      <c r="F23" s="194" t="s">
        <v>736</v>
      </c>
      <c r="G23" s="194" t="s">
        <v>737</v>
      </c>
      <c r="H23" s="194" t="s">
        <v>727</v>
      </c>
      <c r="I23" s="194" t="s">
        <v>738</v>
      </c>
      <c r="J23" s="194" t="s">
        <v>535</v>
      </c>
      <c r="K23" s="194" t="s">
        <v>739</v>
      </c>
    </row>
    <row r="24" spans="2:11" ht="15" customHeight="1">
      <c r="B24" s="193" t="s">
        <v>740</v>
      </c>
      <c r="C24" s="194" t="s">
        <v>741</v>
      </c>
      <c r="D24" s="185" t="s">
        <v>649</v>
      </c>
      <c r="E24" s="186" t="s">
        <v>535</v>
      </c>
      <c r="F24" s="194" t="s">
        <v>736</v>
      </c>
      <c r="G24" s="194" t="s">
        <v>742</v>
      </c>
      <c r="H24" s="194" t="s">
        <v>535</v>
      </c>
      <c r="I24" s="194" t="s">
        <v>743</v>
      </c>
      <c r="J24" s="194" t="s">
        <v>535</v>
      </c>
      <c r="K24" s="194" t="s">
        <v>744</v>
      </c>
    </row>
    <row r="25" spans="2:11" ht="30" customHeight="1">
      <c r="B25" s="193" t="s">
        <v>740</v>
      </c>
      <c r="C25" s="194" t="s">
        <v>745</v>
      </c>
      <c r="D25" s="185" t="s">
        <v>535</v>
      </c>
      <c r="E25" s="185" t="s">
        <v>649</v>
      </c>
      <c r="F25" s="194" t="s">
        <v>746</v>
      </c>
      <c r="G25" s="194" t="s">
        <v>747</v>
      </c>
      <c r="H25" s="194" t="s">
        <v>535</v>
      </c>
      <c r="I25" s="194" t="s">
        <v>748</v>
      </c>
      <c r="J25" s="194" t="s">
        <v>535</v>
      </c>
      <c r="K25" s="194" t="s">
        <v>749</v>
      </c>
    </row>
    <row r="26" spans="2:11" ht="15" customHeight="1">
      <c r="B26" s="193" t="s">
        <v>297</v>
      </c>
      <c r="C26" s="194" t="s">
        <v>750</v>
      </c>
      <c r="D26" s="185" t="s">
        <v>649</v>
      </c>
      <c r="E26" s="185" t="s">
        <v>535</v>
      </c>
      <c r="F26" s="194" t="s">
        <v>535</v>
      </c>
      <c r="G26" s="194" t="s">
        <v>535</v>
      </c>
      <c r="H26" s="194" t="s">
        <v>57</v>
      </c>
      <c r="I26" s="194" t="s">
        <v>535</v>
      </c>
      <c r="J26" s="194" t="s">
        <v>535</v>
      </c>
      <c r="K26" s="194" t="s">
        <v>751</v>
      </c>
    </row>
    <row r="27" spans="2:11" ht="15" customHeight="1">
      <c r="B27" s="193" t="s">
        <v>297</v>
      </c>
      <c r="C27" s="194" t="s">
        <v>752</v>
      </c>
      <c r="D27" s="185" t="s">
        <v>535</v>
      </c>
      <c r="E27" s="185" t="s">
        <v>649</v>
      </c>
      <c r="F27" s="194" t="s">
        <v>753</v>
      </c>
      <c r="G27" s="194" t="s">
        <v>754</v>
      </c>
      <c r="H27" s="194" t="s">
        <v>57</v>
      </c>
      <c r="I27" s="194" t="s">
        <v>755</v>
      </c>
      <c r="J27" s="194" t="s">
        <v>535</v>
      </c>
      <c r="K27" s="194" t="s">
        <v>756</v>
      </c>
    </row>
    <row r="28" spans="2:11" ht="15" customHeight="1">
      <c r="B28" s="193" t="s">
        <v>757</v>
      </c>
      <c r="C28" s="194" t="s">
        <v>74</v>
      </c>
      <c r="D28" s="185" t="s">
        <v>649</v>
      </c>
      <c r="E28" s="186" t="s">
        <v>535</v>
      </c>
      <c r="F28" s="194" t="s">
        <v>535</v>
      </c>
      <c r="G28" s="194" t="s">
        <v>758</v>
      </c>
      <c r="H28" s="194" t="s">
        <v>73</v>
      </c>
      <c r="I28" s="194" t="s">
        <v>535</v>
      </c>
      <c r="J28" s="194" t="s">
        <v>535</v>
      </c>
      <c r="K28" s="194" t="s">
        <v>759</v>
      </c>
    </row>
    <row r="29" spans="2:11" ht="15" customHeight="1">
      <c r="B29" s="193" t="s">
        <v>757</v>
      </c>
      <c r="C29" s="194" t="s">
        <v>760</v>
      </c>
      <c r="D29" s="185" t="s">
        <v>535</v>
      </c>
      <c r="E29" s="185" t="s">
        <v>649</v>
      </c>
      <c r="F29" s="194" t="s">
        <v>761</v>
      </c>
      <c r="G29" s="194" t="s">
        <v>762</v>
      </c>
      <c r="H29" s="194" t="s">
        <v>73</v>
      </c>
      <c r="I29" s="194" t="s">
        <v>535</v>
      </c>
      <c r="J29" s="194" t="s">
        <v>535</v>
      </c>
      <c r="K29" s="194" t="s">
        <v>763</v>
      </c>
    </row>
    <row r="30" spans="2:11" ht="15" customHeight="1">
      <c r="B30" s="193" t="s">
        <v>764</v>
      </c>
      <c r="C30" s="194" t="s">
        <v>765</v>
      </c>
      <c r="D30" s="185" t="s">
        <v>649</v>
      </c>
      <c r="E30" s="186" t="s">
        <v>535</v>
      </c>
      <c r="F30" s="194" t="s">
        <v>535</v>
      </c>
      <c r="G30" s="194" t="s">
        <v>535</v>
      </c>
      <c r="H30" s="194" t="s">
        <v>535</v>
      </c>
      <c r="I30" s="194" t="s">
        <v>535</v>
      </c>
      <c r="J30" s="194" t="s">
        <v>535</v>
      </c>
      <c r="K30" s="194" t="s">
        <v>766</v>
      </c>
    </row>
    <row r="31" spans="2:11" ht="15" customHeight="1">
      <c r="B31" s="193" t="s">
        <v>764</v>
      </c>
      <c r="C31" s="194" t="s">
        <v>767</v>
      </c>
      <c r="D31" s="185" t="s">
        <v>535</v>
      </c>
      <c r="E31" s="185" t="s">
        <v>649</v>
      </c>
      <c r="F31" s="194" t="s">
        <v>768</v>
      </c>
      <c r="G31" s="194" t="s">
        <v>535</v>
      </c>
      <c r="H31" s="194" t="s">
        <v>769</v>
      </c>
      <c r="I31" s="194" t="s">
        <v>770</v>
      </c>
      <c r="J31" s="194" t="s">
        <v>535</v>
      </c>
      <c r="K31" s="194" t="s">
        <v>771</v>
      </c>
    </row>
    <row r="32" spans="2:11" ht="15" customHeight="1">
      <c r="B32" s="193" t="s">
        <v>291</v>
      </c>
      <c r="C32" s="194" t="s">
        <v>772</v>
      </c>
      <c r="D32" s="185" t="s">
        <v>649</v>
      </c>
      <c r="E32" s="186" t="s">
        <v>535</v>
      </c>
      <c r="F32" s="194" t="s">
        <v>773</v>
      </c>
      <c r="G32" s="194" t="s">
        <v>774</v>
      </c>
      <c r="H32" s="194" t="s">
        <v>67</v>
      </c>
      <c r="I32" s="194" t="s">
        <v>775</v>
      </c>
      <c r="J32" s="194" t="s">
        <v>535</v>
      </c>
      <c r="K32" s="194" t="s">
        <v>776</v>
      </c>
    </row>
    <row r="33" spans="2:11" ht="15" customHeight="1">
      <c r="B33" s="195" t="s">
        <v>291</v>
      </c>
      <c r="C33" s="196" t="s">
        <v>777</v>
      </c>
      <c r="D33" s="185" t="s">
        <v>535</v>
      </c>
      <c r="E33" s="185" t="s">
        <v>649</v>
      </c>
      <c r="F33" s="196" t="s">
        <v>778</v>
      </c>
      <c r="G33" s="194" t="s">
        <v>774</v>
      </c>
      <c r="H33" s="196" t="s">
        <v>67</v>
      </c>
      <c r="I33" s="196" t="s">
        <v>779</v>
      </c>
      <c r="J33" s="196" t="s">
        <v>535</v>
      </c>
      <c r="K33" s="194" t="s">
        <v>780</v>
      </c>
    </row>
    <row r="34" spans="2:11" ht="30" customHeight="1">
      <c r="B34" s="193" t="s">
        <v>781</v>
      </c>
      <c r="C34" s="194" t="s">
        <v>782</v>
      </c>
      <c r="D34" s="419" t="s">
        <v>649</v>
      </c>
      <c r="E34" s="185" t="s">
        <v>535</v>
      </c>
      <c r="F34" s="194" t="s">
        <v>783</v>
      </c>
      <c r="G34" s="194" t="s">
        <v>784</v>
      </c>
      <c r="H34" s="194" t="s">
        <v>785</v>
      </c>
      <c r="I34" s="194" t="s">
        <v>786</v>
      </c>
      <c r="J34" s="194" t="s">
        <v>535</v>
      </c>
      <c r="K34" s="194" t="s">
        <v>787</v>
      </c>
    </row>
    <row r="35" spans="2:11" ht="30" customHeight="1">
      <c r="B35" s="193" t="s">
        <v>781</v>
      </c>
      <c r="C35" s="194" t="s">
        <v>788</v>
      </c>
      <c r="D35" s="185" t="s">
        <v>535</v>
      </c>
      <c r="E35" s="419" t="s">
        <v>649</v>
      </c>
      <c r="F35" s="194" t="s">
        <v>789</v>
      </c>
      <c r="G35" s="194" t="s">
        <v>784</v>
      </c>
      <c r="H35" s="194" t="s">
        <v>785</v>
      </c>
      <c r="I35" s="194" t="s">
        <v>535</v>
      </c>
      <c r="J35" s="194" t="s">
        <v>535</v>
      </c>
      <c r="K35" s="194" t="s">
        <v>790</v>
      </c>
    </row>
    <row r="36" spans="2:11" ht="15" customHeight="1">
      <c r="B36" s="193" t="s">
        <v>791</v>
      </c>
      <c r="C36" s="194" t="s">
        <v>792</v>
      </c>
      <c r="D36" s="185" t="s">
        <v>649</v>
      </c>
      <c r="E36" s="186" t="s">
        <v>535</v>
      </c>
      <c r="F36" s="194" t="s">
        <v>793</v>
      </c>
      <c r="G36" s="194" t="s">
        <v>535</v>
      </c>
      <c r="H36" s="194" t="s">
        <v>88</v>
      </c>
      <c r="I36" s="194" t="s">
        <v>794</v>
      </c>
      <c r="J36" s="194" t="s">
        <v>535</v>
      </c>
      <c r="K36" s="194" t="s">
        <v>795</v>
      </c>
    </row>
    <row r="37" spans="2:11" ht="15" customHeight="1">
      <c r="B37" s="193" t="s">
        <v>791</v>
      </c>
      <c r="C37" s="194" t="s">
        <v>796</v>
      </c>
      <c r="D37" s="186" t="s">
        <v>535</v>
      </c>
      <c r="E37" s="185" t="s">
        <v>649</v>
      </c>
      <c r="F37" s="194" t="s">
        <v>797</v>
      </c>
      <c r="G37" s="194" t="s">
        <v>535</v>
      </c>
      <c r="H37" s="194" t="s">
        <v>88</v>
      </c>
      <c r="I37" s="194" t="s">
        <v>798</v>
      </c>
      <c r="J37" s="194" t="s">
        <v>535</v>
      </c>
      <c r="K37" s="194" t="s">
        <v>799</v>
      </c>
    </row>
    <row r="38" spans="2:11" ht="15" customHeight="1">
      <c r="B38" s="413" t="s">
        <v>800</v>
      </c>
      <c r="C38" s="414" t="s">
        <v>801</v>
      </c>
      <c r="D38" s="416" t="s">
        <v>649</v>
      </c>
      <c r="E38" s="414" t="s">
        <v>535</v>
      </c>
      <c r="F38" s="414" t="s">
        <v>535</v>
      </c>
      <c r="G38" s="414" t="s">
        <v>535</v>
      </c>
      <c r="H38" s="414" t="s">
        <v>802</v>
      </c>
      <c r="I38" s="414" t="s">
        <v>535</v>
      </c>
      <c r="J38" s="414" t="s">
        <v>535</v>
      </c>
      <c r="K38" s="414" t="s">
        <v>803</v>
      </c>
    </row>
    <row r="39" spans="2:11" ht="15" customHeight="1">
      <c r="B39" s="193" t="s">
        <v>804</v>
      </c>
      <c r="C39" s="194" t="s">
        <v>805</v>
      </c>
      <c r="D39" s="185" t="s">
        <v>649</v>
      </c>
      <c r="E39" s="186" t="s">
        <v>535</v>
      </c>
      <c r="F39" s="194" t="s">
        <v>806</v>
      </c>
      <c r="G39" s="194" t="s">
        <v>807</v>
      </c>
      <c r="H39" s="194" t="s">
        <v>93</v>
      </c>
      <c r="I39" s="194" t="s">
        <v>808</v>
      </c>
      <c r="J39" s="194" t="s">
        <v>535</v>
      </c>
      <c r="K39" s="194" t="s">
        <v>809</v>
      </c>
    </row>
    <row r="40" spans="2:11" ht="15" customHeight="1">
      <c r="B40" s="193" t="s">
        <v>810</v>
      </c>
      <c r="C40" s="194" t="s">
        <v>811</v>
      </c>
      <c r="D40" s="185" t="s">
        <v>649</v>
      </c>
      <c r="E40" s="186" t="s">
        <v>535</v>
      </c>
      <c r="F40" s="194" t="s">
        <v>812</v>
      </c>
      <c r="G40" s="194" t="s">
        <v>813</v>
      </c>
      <c r="H40" s="194" t="s">
        <v>98</v>
      </c>
      <c r="I40" s="194" t="s">
        <v>814</v>
      </c>
      <c r="J40" s="194" t="s">
        <v>815</v>
      </c>
      <c r="K40" s="194" t="s">
        <v>816</v>
      </c>
    </row>
    <row r="41" spans="2:11" ht="15" customHeight="1">
      <c r="B41" s="193" t="s">
        <v>810</v>
      </c>
      <c r="C41" s="194" t="s">
        <v>817</v>
      </c>
      <c r="D41" s="185" t="s">
        <v>535</v>
      </c>
      <c r="E41" s="185" t="s">
        <v>649</v>
      </c>
      <c r="F41" s="194" t="s">
        <v>818</v>
      </c>
      <c r="G41" s="194" t="s">
        <v>813</v>
      </c>
      <c r="H41" s="194" t="s">
        <v>98</v>
      </c>
      <c r="I41" s="194" t="s">
        <v>819</v>
      </c>
      <c r="J41" s="194" t="s">
        <v>535</v>
      </c>
      <c r="K41" s="194" t="s">
        <v>820</v>
      </c>
    </row>
    <row r="42" spans="2:11" ht="15" customHeight="1">
      <c r="B42" s="413" t="s">
        <v>821</v>
      </c>
      <c r="C42" s="414" t="s">
        <v>822</v>
      </c>
      <c r="D42" s="416" t="s">
        <v>649</v>
      </c>
      <c r="E42" s="414" t="s">
        <v>535</v>
      </c>
      <c r="F42" s="414" t="s">
        <v>535</v>
      </c>
      <c r="G42" s="414" t="s">
        <v>535</v>
      </c>
      <c r="H42" s="414" t="s">
        <v>107</v>
      </c>
      <c r="I42" s="414" t="s">
        <v>535</v>
      </c>
      <c r="J42" s="414" t="s">
        <v>535</v>
      </c>
      <c r="K42" s="417" t="s">
        <v>823</v>
      </c>
    </row>
    <row r="43" spans="2:11" ht="15" customHeight="1">
      <c r="B43" s="193" t="s">
        <v>821</v>
      </c>
      <c r="C43" s="194" t="s">
        <v>824</v>
      </c>
      <c r="D43" s="185" t="s">
        <v>535</v>
      </c>
      <c r="E43" s="185" t="s">
        <v>649</v>
      </c>
      <c r="F43" s="194" t="s">
        <v>825</v>
      </c>
      <c r="G43" s="194" t="s">
        <v>535</v>
      </c>
      <c r="H43" s="194" t="s">
        <v>107</v>
      </c>
      <c r="I43" s="194" t="s">
        <v>826</v>
      </c>
      <c r="J43" s="194" t="s">
        <v>535</v>
      </c>
      <c r="K43" s="211" t="s">
        <v>827</v>
      </c>
    </row>
    <row r="44" spans="2:11" ht="15" customHeight="1">
      <c r="B44" s="193" t="s">
        <v>828</v>
      </c>
      <c r="C44" s="194" t="s">
        <v>468</v>
      </c>
      <c r="D44" s="185" t="s">
        <v>649</v>
      </c>
      <c r="E44" s="186" t="s">
        <v>535</v>
      </c>
      <c r="F44" s="194" t="s">
        <v>829</v>
      </c>
      <c r="G44" s="194" t="s">
        <v>535</v>
      </c>
      <c r="H44" s="194" t="s">
        <v>467</v>
      </c>
      <c r="I44" s="194" t="s">
        <v>830</v>
      </c>
      <c r="J44" s="210" t="s">
        <v>831</v>
      </c>
      <c r="K44" s="209" t="s">
        <v>832</v>
      </c>
    </row>
    <row r="45" spans="2:11" ht="15" customHeight="1">
      <c r="B45" s="193" t="s">
        <v>833</v>
      </c>
      <c r="C45" s="194" t="s">
        <v>834</v>
      </c>
      <c r="D45" s="185" t="s">
        <v>649</v>
      </c>
      <c r="E45" s="186" t="s">
        <v>535</v>
      </c>
      <c r="F45" s="194" t="s">
        <v>535</v>
      </c>
      <c r="G45" s="194" t="s">
        <v>535</v>
      </c>
      <c r="H45" s="194" t="s">
        <v>472</v>
      </c>
      <c r="I45" s="194" t="s">
        <v>835</v>
      </c>
      <c r="J45" s="194" t="s">
        <v>535</v>
      </c>
      <c r="K45" s="194" t="s">
        <v>836</v>
      </c>
    </row>
    <row r="46" spans="2:11" ht="15" customHeight="1">
      <c r="B46" s="193" t="s">
        <v>837</v>
      </c>
      <c r="C46" s="194" t="s">
        <v>838</v>
      </c>
      <c r="D46" s="185" t="s">
        <v>649</v>
      </c>
      <c r="E46" s="186" t="s">
        <v>535</v>
      </c>
      <c r="F46" s="194" t="s">
        <v>839</v>
      </c>
      <c r="G46" s="194" t="s">
        <v>535</v>
      </c>
      <c r="H46" s="194" t="s">
        <v>123</v>
      </c>
      <c r="I46" s="194" t="s">
        <v>840</v>
      </c>
      <c r="J46" s="194" t="s">
        <v>535</v>
      </c>
      <c r="K46" s="194" t="s">
        <v>841</v>
      </c>
    </row>
    <row r="47" spans="2:11" ht="30" customHeight="1">
      <c r="B47" s="193" t="s">
        <v>842</v>
      </c>
      <c r="C47" s="194" t="s">
        <v>843</v>
      </c>
      <c r="D47" s="419" t="s">
        <v>649</v>
      </c>
      <c r="E47" s="186" t="s">
        <v>535</v>
      </c>
      <c r="F47" s="194" t="s">
        <v>844</v>
      </c>
      <c r="G47" s="194" t="s">
        <v>845</v>
      </c>
      <c r="H47" s="194" t="s">
        <v>124</v>
      </c>
      <c r="I47" s="194" t="s">
        <v>846</v>
      </c>
      <c r="J47" s="194" t="s">
        <v>535</v>
      </c>
      <c r="K47" s="211" t="s">
        <v>847</v>
      </c>
    </row>
    <row r="48" spans="2:11" ht="15" customHeight="1">
      <c r="B48" s="193" t="s">
        <v>848</v>
      </c>
      <c r="C48" s="194" t="s">
        <v>849</v>
      </c>
      <c r="D48" s="185" t="s">
        <v>649</v>
      </c>
      <c r="E48" s="186"/>
      <c r="F48" s="194" t="s">
        <v>850</v>
      </c>
      <c r="G48" s="194" t="s">
        <v>851</v>
      </c>
      <c r="H48" s="194" t="s">
        <v>480</v>
      </c>
      <c r="I48" s="194" t="s">
        <v>852</v>
      </c>
      <c r="J48" s="210"/>
      <c r="K48" s="287" t="s">
        <v>853</v>
      </c>
    </row>
    <row r="49" spans="2:11" ht="15" customHeight="1">
      <c r="B49" s="193" t="s">
        <v>848</v>
      </c>
      <c r="C49" s="194" t="s">
        <v>854</v>
      </c>
      <c r="D49" s="185"/>
      <c r="E49" s="185" t="s">
        <v>649</v>
      </c>
      <c r="F49" s="194" t="s">
        <v>855</v>
      </c>
      <c r="G49" s="194" t="s">
        <v>851</v>
      </c>
      <c r="H49" s="194" t="s">
        <v>480</v>
      </c>
      <c r="I49" s="194" t="s">
        <v>856</v>
      </c>
      <c r="J49" s="210" t="s">
        <v>535</v>
      </c>
      <c r="K49" s="325" t="s">
        <v>857</v>
      </c>
    </row>
    <row r="50" spans="2:11" ht="15" customHeight="1">
      <c r="B50" s="193" t="s">
        <v>848</v>
      </c>
      <c r="C50" s="194" t="s">
        <v>858</v>
      </c>
      <c r="D50" s="185" t="s">
        <v>535</v>
      </c>
      <c r="E50" s="185" t="s">
        <v>649</v>
      </c>
      <c r="F50" s="194" t="s">
        <v>859</v>
      </c>
      <c r="G50" s="211" t="s">
        <v>851</v>
      </c>
      <c r="H50" s="194" t="s">
        <v>480</v>
      </c>
      <c r="I50" s="194" t="s">
        <v>860</v>
      </c>
      <c r="J50" s="210" t="s">
        <v>535</v>
      </c>
      <c r="K50" s="325" t="s">
        <v>861</v>
      </c>
    </row>
    <row r="51" spans="2:11" ht="15" customHeight="1">
      <c r="B51" s="193" t="s">
        <v>862</v>
      </c>
      <c r="C51" s="194" t="s">
        <v>863</v>
      </c>
      <c r="D51" s="185" t="s">
        <v>649</v>
      </c>
      <c r="E51" s="185"/>
      <c r="F51" s="210" t="s">
        <v>864</v>
      </c>
      <c r="G51" s="288" t="s">
        <v>865</v>
      </c>
      <c r="H51" s="194" t="s">
        <v>866</v>
      </c>
      <c r="I51" s="194" t="s">
        <v>867</v>
      </c>
      <c r="J51" s="210"/>
      <c r="K51" s="287" t="s">
        <v>868</v>
      </c>
    </row>
    <row r="52" spans="2:11" ht="15" customHeight="1">
      <c r="B52" s="193" t="s">
        <v>869</v>
      </c>
      <c r="C52" s="194" t="s">
        <v>226</v>
      </c>
      <c r="D52" s="185" t="s">
        <v>649</v>
      </c>
      <c r="E52" s="186" t="s">
        <v>535</v>
      </c>
      <c r="F52" s="194" t="s">
        <v>870</v>
      </c>
      <c r="G52" s="194" t="s">
        <v>871</v>
      </c>
      <c r="H52" s="194" t="s">
        <v>872</v>
      </c>
      <c r="I52" s="194" t="s">
        <v>873</v>
      </c>
      <c r="J52" s="210" t="s">
        <v>535</v>
      </c>
      <c r="K52" s="325" t="s">
        <v>227</v>
      </c>
    </row>
    <row r="53" spans="2:11" ht="15" customHeight="1">
      <c r="B53" s="193" t="s">
        <v>869</v>
      </c>
      <c r="C53" s="194" t="s">
        <v>199</v>
      </c>
      <c r="D53" s="185" t="s">
        <v>649</v>
      </c>
      <c r="E53" s="186" t="s">
        <v>535</v>
      </c>
      <c r="F53" s="194" t="s">
        <v>874</v>
      </c>
      <c r="G53" s="194" t="s">
        <v>871</v>
      </c>
      <c r="H53" s="194" t="s">
        <v>872</v>
      </c>
      <c r="I53" s="194"/>
      <c r="J53" s="210"/>
      <c r="K53" s="287" t="s">
        <v>200</v>
      </c>
    </row>
    <row r="54" spans="2:11" ht="15" customHeight="1">
      <c r="B54" s="193" t="s">
        <v>869</v>
      </c>
      <c r="C54" s="194" t="s">
        <v>875</v>
      </c>
      <c r="D54" s="186" t="s">
        <v>535</v>
      </c>
      <c r="E54" s="185" t="s">
        <v>649</v>
      </c>
      <c r="F54" s="194" t="s">
        <v>876</v>
      </c>
      <c r="G54" s="194" t="s">
        <v>871</v>
      </c>
      <c r="H54" s="194" t="s">
        <v>872</v>
      </c>
      <c r="I54" s="194" t="s">
        <v>535</v>
      </c>
      <c r="J54" s="210" t="s">
        <v>877</v>
      </c>
      <c r="K54" s="325" t="s">
        <v>878</v>
      </c>
    </row>
    <row r="55" spans="2:11" ht="15" customHeight="1">
      <c r="B55" s="193" t="s">
        <v>869</v>
      </c>
      <c r="C55" s="194" t="s">
        <v>879</v>
      </c>
      <c r="D55" s="185" t="s">
        <v>649</v>
      </c>
      <c r="E55" s="185" t="s">
        <v>535</v>
      </c>
      <c r="F55" s="194" t="s">
        <v>870</v>
      </c>
      <c r="G55" s="194" t="s">
        <v>871</v>
      </c>
      <c r="H55" s="194" t="s">
        <v>872</v>
      </c>
      <c r="I55" s="194" t="s">
        <v>880</v>
      </c>
      <c r="J55" s="210" t="s">
        <v>535</v>
      </c>
      <c r="K55" s="326" t="s">
        <v>881</v>
      </c>
    </row>
    <row r="56" spans="2:11" ht="15" customHeight="1">
      <c r="B56" s="193" t="s">
        <v>882</v>
      </c>
      <c r="C56" s="194" t="s">
        <v>883</v>
      </c>
      <c r="D56" s="185" t="s">
        <v>649</v>
      </c>
      <c r="E56" s="186" t="s">
        <v>535</v>
      </c>
      <c r="F56" s="194" t="s">
        <v>535</v>
      </c>
      <c r="G56" s="194" t="s">
        <v>884</v>
      </c>
      <c r="H56" s="194" t="s">
        <v>139</v>
      </c>
      <c r="I56" s="194" t="s">
        <v>885</v>
      </c>
      <c r="J56" s="194" t="s">
        <v>535</v>
      </c>
      <c r="K56" s="194" t="s">
        <v>886</v>
      </c>
    </row>
    <row r="57" spans="2:11" ht="15" customHeight="1">
      <c r="B57" s="193" t="s">
        <v>882</v>
      </c>
      <c r="C57" s="194" t="s">
        <v>887</v>
      </c>
      <c r="D57" s="186" t="s">
        <v>535</v>
      </c>
      <c r="E57" s="185" t="s">
        <v>649</v>
      </c>
      <c r="F57" s="194" t="s">
        <v>888</v>
      </c>
      <c r="G57" s="194" t="s">
        <v>889</v>
      </c>
      <c r="H57" s="194" t="s">
        <v>139</v>
      </c>
      <c r="I57" s="194" t="s">
        <v>890</v>
      </c>
      <c r="J57" s="194" t="s">
        <v>535</v>
      </c>
      <c r="K57" s="194" t="s">
        <v>891</v>
      </c>
    </row>
    <row r="58" spans="2:11" ht="15" customHeight="1">
      <c r="B58" s="193" t="s">
        <v>892</v>
      </c>
      <c r="C58" s="194" t="s">
        <v>893</v>
      </c>
      <c r="D58" s="185" t="s">
        <v>649</v>
      </c>
      <c r="E58" s="186" t="s">
        <v>535</v>
      </c>
      <c r="F58" s="194" t="s">
        <v>894</v>
      </c>
      <c r="G58" s="194" t="s">
        <v>895</v>
      </c>
      <c r="H58" s="194" t="s">
        <v>144</v>
      </c>
      <c r="I58" s="194" t="s">
        <v>896</v>
      </c>
      <c r="J58" s="194" t="s">
        <v>535</v>
      </c>
      <c r="K58" s="194" t="s">
        <v>897</v>
      </c>
    </row>
    <row r="59" spans="2:11" ht="15" customHeight="1">
      <c r="B59" s="193" t="s">
        <v>898</v>
      </c>
      <c r="C59" s="194" t="s">
        <v>202</v>
      </c>
      <c r="D59" s="185" t="s">
        <v>649</v>
      </c>
      <c r="E59" s="186" t="s">
        <v>535</v>
      </c>
      <c r="F59" s="194" t="s">
        <v>899</v>
      </c>
      <c r="G59" s="194" t="s">
        <v>205</v>
      </c>
      <c r="H59" s="194" t="s">
        <v>900</v>
      </c>
      <c r="I59" s="194" t="s">
        <v>901</v>
      </c>
      <c r="J59" s="194" t="s">
        <v>902</v>
      </c>
      <c r="K59" s="194" t="s">
        <v>903</v>
      </c>
    </row>
    <row r="60" spans="2:11" ht="15" customHeight="1">
      <c r="B60" s="413" t="s">
        <v>898</v>
      </c>
      <c r="C60" s="414" t="s">
        <v>904</v>
      </c>
      <c r="D60" s="415" t="s">
        <v>535</v>
      </c>
      <c r="E60" s="416" t="s">
        <v>649</v>
      </c>
      <c r="F60" s="414" t="s">
        <v>905</v>
      </c>
      <c r="G60" s="414" t="s">
        <v>205</v>
      </c>
      <c r="H60" s="414" t="s">
        <v>900</v>
      </c>
      <c r="I60" s="414" t="s">
        <v>535</v>
      </c>
      <c r="J60" s="414" t="s">
        <v>535</v>
      </c>
      <c r="K60" s="417" t="s">
        <v>906</v>
      </c>
    </row>
    <row r="61" spans="2:11" ht="30" customHeight="1">
      <c r="B61" s="193" t="s">
        <v>898</v>
      </c>
      <c r="C61" s="194" t="s">
        <v>907</v>
      </c>
      <c r="D61" s="186" t="s">
        <v>535</v>
      </c>
      <c r="E61" s="185" t="s">
        <v>649</v>
      </c>
      <c r="F61" s="194" t="s">
        <v>908</v>
      </c>
      <c r="G61" s="194" t="s">
        <v>909</v>
      </c>
      <c r="H61" s="194" t="s">
        <v>900</v>
      </c>
      <c r="I61" s="194" t="s">
        <v>910</v>
      </c>
      <c r="J61" s="194" t="s">
        <v>911</v>
      </c>
      <c r="K61" s="194" t="s">
        <v>912</v>
      </c>
    </row>
    <row r="62" spans="2:11" ht="30" customHeight="1">
      <c r="B62" s="193" t="s">
        <v>913</v>
      </c>
      <c r="C62" s="194" t="s">
        <v>914</v>
      </c>
      <c r="D62" s="418" t="s">
        <v>649</v>
      </c>
      <c r="E62" s="186" t="s">
        <v>535</v>
      </c>
      <c r="F62" s="194" t="s">
        <v>915</v>
      </c>
      <c r="G62" s="194" t="s">
        <v>916</v>
      </c>
      <c r="H62" s="194" t="s">
        <v>159</v>
      </c>
      <c r="I62" s="194" t="s">
        <v>492</v>
      </c>
      <c r="J62" s="194" t="s">
        <v>535</v>
      </c>
      <c r="K62" s="194" t="s">
        <v>917</v>
      </c>
    </row>
    <row r="63" spans="2:11">
      <c r="B63" s="193" t="s">
        <v>918</v>
      </c>
      <c r="C63" s="194" t="s">
        <v>919</v>
      </c>
      <c r="D63" s="185" t="s">
        <v>649</v>
      </c>
      <c r="E63" s="186" t="s">
        <v>535</v>
      </c>
      <c r="F63" s="194" t="s">
        <v>920</v>
      </c>
      <c r="G63" s="194" t="s">
        <v>535</v>
      </c>
      <c r="H63" s="194" t="s">
        <v>921</v>
      </c>
      <c r="I63" s="194" t="s">
        <v>922</v>
      </c>
      <c r="J63" s="194" t="s">
        <v>535</v>
      </c>
      <c r="K63" s="194" t="s">
        <v>923</v>
      </c>
    </row>
    <row r="64" spans="2:11">
      <c r="B64" s="193" t="s">
        <v>918</v>
      </c>
      <c r="C64" s="194" t="s">
        <v>489</v>
      </c>
      <c r="D64" s="185" t="s">
        <v>649</v>
      </c>
      <c r="E64" s="186" t="s">
        <v>535</v>
      </c>
      <c r="F64" s="194" t="s">
        <v>924</v>
      </c>
      <c r="G64" s="194" t="s">
        <v>925</v>
      </c>
      <c r="H64" s="194" t="s">
        <v>926</v>
      </c>
      <c r="I64" s="194" t="s">
        <v>927</v>
      </c>
      <c r="J64" s="194" t="s">
        <v>535</v>
      </c>
      <c r="K64" s="194" t="s">
        <v>928</v>
      </c>
    </row>
    <row r="65" spans="2:11">
      <c r="B65" s="188"/>
      <c r="C65" s="188"/>
      <c r="D65" s="183"/>
      <c r="E65" s="183"/>
      <c r="F65" s="188"/>
      <c r="G65" s="202"/>
      <c r="H65" s="188"/>
      <c r="I65" s="188"/>
      <c r="J65" s="188"/>
      <c r="K65" s="188"/>
    </row>
    <row r="67" spans="2:11" ht="15" customHeight="1">
      <c r="B67" s="454" t="s">
        <v>929</v>
      </c>
      <c r="C67" s="455"/>
      <c r="D67" s="455"/>
      <c r="E67" s="456"/>
    </row>
    <row r="68" spans="2:11">
      <c r="B68" s="457"/>
      <c r="C68" s="458"/>
      <c r="D68" s="458"/>
      <c r="E68" s="459"/>
    </row>
    <row r="69" spans="2:11">
      <c r="B69" s="457"/>
      <c r="C69" s="458"/>
      <c r="D69" s="458"/>
      <c r="E69" s="459"/>
    </row>
    <row r="70" spans="2:11">
      <c r="B70" s="457"/>
      <c r="C70" s="458"/>
      <c r="D70" s="458"/>
      <c r="E70" s="459"/>
    </row>
    <row r="71" spans="2:11">
      <c r="B71" s="457"/>
      <c r="C71" s="458"/>
      <c r="D71" s="458"/>
      <c r="E71" s="459"/>
    </row>
    <row r="72" spans="2:11">
      <c r="B72" s="457"/>
      <c r="C72" s="458"/>
      <c r="D72" s="458"/>
      <c r="E72" s="459"/>
    </row>
    <row r="73" spans="2:11">
      <c r="B73" s="457"/>
      <c r="C73" s="458"/>
      <c r="D73" s="458"/>
      <c r="E73" s="459"/>
    </row>
    <row r="74" spans="2:11">
      <c r="B74" s="457"/>
      <c r="C74" s="458"/>
      <c r="D74" s="458"/>
      <c r="E74" s="459"/>
    </row>
    <row r="75" spans="2:11">
      <c r="B75" s="460"/>
      <c r="C75" s="461"/>
      <c r="D75" s="461"/>
      <c r="E75" s="462"/>
    </row>
  </sheetData>
  <autoFilter ref="B6:K64" xr:uid="{5D3BA95D-5326-4414-8F91-81A53392C870}"/>
  <mergeCells count="1">
    <mergeCell ref="B67:E7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9C7F044B0C2D4E84BB48C5724F171D" ma:contentTypeVersion="15" ma:contentTypeDescription="Create a new document." ma:contentTypeScope="" ma:versionID="6964f288264b244552ddcaeb32f928f4">
  <xsd:schema xmlns:xsd="http://www.w3.org/2001/XMLSchema" xmlns:xs="http://www.w3.org/2001/XMLSchema" xmlns:p="http://schemas.microsoft.com/office/2006/metadata/properties" xmlns:ns2="28c3948a-d4c9-4440-ae21-2e310058d576" xmlns:ns3="32b79f66-886f-4856-a20c-94d9de16df12" targetNamespace="http://schemas.microsoft.com/office/2006/metadata/properties" ma:root="true" ma:fieldsID="d4983e2ae3cddc2b299dcca0e0b7cc38" ns2:_="" ns3:_="">
    <xsd:import namespace="28c3948a-d4c9-4440-ae21-2e310058d576"/>
    <xsd:import namespace="32b79f66-886f-4856-a20c-94d9de16df1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3948a-d4c9-4440-ae21-2e310058d57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7a3fa4c6-782b-4d44-89c4-44008f7a34a3}" ma:internalName="TaxCatchAll" ma:showField="CatchAllData" ma:web="28c3948a-d4c9-4440-ae21-2e310058d5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b79f66-886f-4856-a20c-94d9de16df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9bbf02c-0cc7-4a19-a098-140ed2a185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2b79f66-886f-4856-a20c-94d9de16df12">
      <Terms xmlns="http://schemas.microsoft.com/office/infopath/2007/PartnerControls"/>
    </lcf76f155ced4ddcb4097134ff3c332f>
    <TaxCatchAll xmlns="28c3948a-d4c9-4440-ae21-2e310058d57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00B3B5-6AA1-49B2-85A5-7C110025F8B3}"/>
</file>

<file path=customXml/itemProps2.xml><?xml version="1.0" encoding="utf-8"?>
<ds:datastoreItem xmlns:ds="http://schemas.openxmlformats.org/officeDocument/2006/customXml" ds:itemID="{41994E8C-0E32-4114-8A67-CB8C0DEEB8B8}"/>
</file>

<file path=customXml/itemProps3.xml><?xml version="1.0" encoding="utf-8"?>
<ds:datastoreItem xmlns:ds="http://schemas.openxmlformats.org/officeDocument/2006/customXml" ds:itemID="{D684F606-7896-4B4F-AEA3-88E4B67A48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Mohamedali, Mustafa</dc:creator>
  <cp:keywords/>
  <dc:description/>
  <cp:lastModifiedBy/>
  <cp:revision/>
  <dcterms:created xsi:type="dcterms:W3CDTF">2022-03-15T19:51:16Z</dcterms:created>
  <dcterms:modified xsi:type="dcterms:W3CDTF">2023-10-18T22:05:46Z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0x010100C49C7F044B0C2D4E84BB48C5724F171D</vt:lpwstr>
  </property>
</Properties>
</file>